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irección de Administración y Finanzas\Administracion y Finanzas\REPORTERÍA AYF\2024\3) IGM 2024\"/>
    </mc:Choice>
  </mc:AlternateContent>
  <xr:revisionPtr revIDLastSave="0" documentId="13_ncr:1_{4CD3490F-5A47-4255-9C15-4B6F03E0FE3C}" xr6:coauthVersionLast="47" xr6:coauthVersionMax="47" xr10:uidLastSave="{00000000-0000-0000-0000-000000000000}"/>
  <bookViews>
    <workbookView xWindow="28680" yWindow="645" windowWidth="29040" windowHeight="15720" tabRatio="788" activeTab="1" xr2:uid="{476687BC-5FFF-41EF-AF5F-2DDB8C215B3E}"/>
  </bookViews>
  <sheets>
    <sheet name="Reporte" sheetId="6" r:id="rId1"/>
    <sheet name="PPTO HISTORICO" sheetId="17" r:id="rId2"/>
    <sheet name="OC Acumulado" sheetId="11" r:id="rId3"/>
    <sheet name="Compras Diciembre" sheetId="45" r:id="rId4"/>
    <sheet name="Compras Noviembre" sheetId="44" r:id="rId5"/>
    <sheet name="Compras Octubre" sheetId="43" r:id="rId6"/>
    <sheet name="Compras Septiembre" sheetId="41" r:id="rId7"/>
    <sheet name="Compras Agosto" sheetId="40" r:id="rId8"/>
    <sheet name="Compras Julio" sheetId="38" r:id="rId9"/>
    <sheet name="Compras Junio" sheetId="37" r:id="rId10"/>
    <sheet name="Compras Mayo" sheetId="36" r:id="rId11"/>
    <sheet name="Compras Abril" sheetId="35" r:id="rId12"/>
    <sheet name="Compras Marzo" sheetId="34" r:id="rId13"/>
    <sheet name="Compras Febrero" sheetId="33" r:id="rId14"/>
    <sheet name="Compras Enero" sheetId="31" r:id="rId15"/>
    <sheet name="Hoja1" sheetId="42" r:id="rId16"/>
  </sheets>
  <definedNames>
    <definedName name="_xlnm._FilterDatabase" localSheetId="11" hidden="1">'Compras Abril'!$B$17:$S$17</definedName>
    <definedName name="_xlnm._FilterDatabase" localSheetId="7" hidden="1">'Compras Agosto'!$B$1:$S$38</definedName>
    <definedName name="_xlnm._FilterDatabase" localSheetId="3" hidden="1">'Compras Diciembre'!$B$1:$S$33</definedName>
    <definedName name="_xlnm._FilterDatabase" localSheetId="14" hidden="1">'Compras Enero'!$B$2:$S$14</definedName>
    <definedName name="_xlnm._FilterDatabase" localSheetId="13" hidden="1">'Compras Febrero'!$B$2:$S$11</definedName>
    <definedName name="_xlnm._FilterDatabase" localSheetId="8" hidden="1">'Compras Julio'!$B$1:$S$36</definedName>
    <definedName name="_xlnm._FilterDatabase" localSheetId="9" hidden="1">'Compras Junio'!$B$15:$S$15</definedName>
    <definedName name="_xlnm._FilterDatabase" localSheetId="12" hidden="1">'Compras Marzo'!$B$27:$S$27</definedName>
    <definedName name="_xlnm._FilterDatabase" localSheetId="10" hidden="1">'Compras Mayo'!$B$16:$S$16</definedName>
    <definedName name="_xlnm._FilterDatabase" localSheetId="4" hidden="1">'Compras Noviembre'!$B$1:$S$17</definedName>
    <definedName name="_xlnm._FilterDatabase" localSheetId="5" hidden="1">'Compras Octubre'!$B$1:$S$13</definedName>
    <definedName name="_xlnm._FilterDatabase" localSheetId="6" hidden="1">'Compras Septiembre'!$B$1:$S$8</definedName>
    <definedName name="_xlnm._FilterDatabase" localSheetId="2" hidden="1">'OC Acumulado'!$B$2:$S$15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" i="17" l="1"/>
  <c r="O40" i="6"/>
  <c r="O30" i="6"/>
  <c r="E30" i="6"/>
  <c r="D30" i="6"/>
  <c r="R29" i="6"/>
  <c r="Z61" i="6"/>
  <c r="N26" i="6"/>
  <c r="R6" i="17"/>
  <c r="N30" i="6"/>
  <c r="N24" i="6" l="1"/>
  <c r="N23" i="6"/>
  <c r="N22" i="6"/>
  <c r="N21" i="6"/>
  <c r="N20" i="6"/>
  <c r="N15" i="6"/>
  <c r="N14" i="6"/>
  <c r="N13" i="6"/>
  <c r="N12" i="6"/>
  <c r="N11" i="6"/>
  <c r="U238" i="11"/>
  <c r="U237" i="11"/>
  <c r="D237" i="11"/>
  <c r="D235" i="11"/>
  <c r="S234" i="11"/>
  <c r="S233" i="11"/>
  <c r="S232" i="11"/>
  <c r="S231" i="11"/>
  <c r="S230" i="11"/>
  <c r="S229" i="11"/>
  <c r="S228" i="11"/>
  <c r="S227" i="11"/>
  <c r="S226" i="11"/>
  <c r="S225" i="11"/>
  <c r="S224" i="11"/>
  <c r="S223" i="11"/>
  <c r="S222" i="11"/>
  <c r="S221" i="11"/>
  <c r="S220" i="11"/>
  <c r="S219" i="11"/>
  <c r="S218" i="11"/>
  <c r="S217" i="11"/>
  <c r="S216" i="11"/>
  <c r="S215" i="11"/>
  <c r="S214" i="11"/>
  <c r="S213" i="11"/>
  <c r="S212" i="11"/>
  <c r="S211" i="11"/>
  <c r="S210" i="11"/>
  <c r="S209" i="11"/>
  <c r="S208" i="11"/>
  <c r="S207" i="11"/>
  <c r="S206" i="11"/>
  <c r="S205" i="11"/>
  <c r="S204" i="11"/>
  <c r="S235" i="11" s="1"/>
  <c r="S237" i="11" s="1"/>
  <c r="S7" i="45"/>
  <c r="S32" i="45"/>
  <c r="S31" i="45"/>
  <c r="S30" i="45"/>
  <c r="S29" i="45"/>
  <c r="S28" i="45"/>
  <c r="S27" i="45"/>
  <c r="S26" i="45"/>
  <c r="S25" i="45"/>
  <c r="S24" i="45"/>
  <c r="S23" i="45"/>
  <c r="S22" i="45"/>
  <c r="S21" i="45"/>
  <c r="S20" i="45"/>
  <c r="S19" i="45"/>
  <c r="S18" i="45"/>
  <c r="S17" i="45"/>
  <c r="S16" i="45"/>
  <c r="S15" i="45"/>
  <c r="S14" i="45"/>
  <c r="S13" i="45"/>
  <c r="S12" i="45"/>
  <c r="S11" i="45"/>
  <c r="S10" i="45"/>
  <c r="S9" i="45"/>
  <c r="S8" i="45"/>
  <c r="S6" i="45"/>
  <c r="S5" i="45"/>
  <c r="S4" i="45"/>
  <c r="D33" i="45"/>
  <c r="S3" i="45"/>
  <c r="S2" i="45"/>
  <c r="X61" i="6"/>
  <c r="W61" i="6"/>
  <c r="M30" i="6"/>
  <c r="S33" i="45" l="1"/>
  <c r="L24" i="6"/>
  <c r="L23" i="6"/>
  <c r="L22" i="6"/>
  <c r="L21" i="6"/>
  <c r="L20" i="6"/>
  <c r="L15" i="6"/>
  <c r="L14" i="6"/>
  <c r="L13" i="6"/>
  <c r="L12" i="6"/>
  <c r="L11" i="6"/>
  <c r="D187" i="11"/>
  <c r="S186" i="11"/>
  <c r="S13" i="43"/>
  <c r="D13" i="43"/>
  <c r="S12" i="43"/>
  <c r="M24" i="6"/>
  <c r="M23" i="6"/>
  <c r="M22" i="6"/>
  <c r="M21" i="6"/>
  <c r="M20" i="6"/>
  <c r="M15" i="6"/>
  <c r="M14" i="6"/>
  <c r="M13" i="6"/>
  <c r="M12" i="6"/>
  <c r="M11" i="6"/>
  <c r="D203" i="11"/>
  <c r="S188" i="11"/>
  <c r="S17" i="44"/>
  <c r="S2" i="44"/>
  <c r="D17" i="44"/>
  <c r="S202" i="11"/>
  <c r="S201" i="11"/>
  <c r="S200" i="11"/>
  <c r="S199" i="11"/>
  <c r="S198" i="11"/>
  <c r="S197" i="11"/>
  <c r="S196" i="11"/>
  <c r="S195" i="11"/>
  <c r="S194" i="11"/>
  <c r="S193" i="11"/>
  <c r="S192" i="11"/>
  <c r="S191" i="11"/>
  <c r="S190" i="11"/>
  <c r="S189" i="11"/>
  <c r="S4" i="44"/>
  <c r="S203" i="11" l="1"/>
  <c r="M25" i="6"/>
  <c r="S16" i="44"/>
  <c r="S15" i="44"/>
  <c r="S14" i="44"/>
  <c r="S13" i="44"/>
  <c r="S12" i="44"/>
  <c r="S11" i="44"/>
  <c r="S10" i="44"/>
  <c r="S9" i="44"/>
  <c r="S8" i="44"/>
  <c r="S7" i="44"/>
  <c r="S6" i="44"/>
  <c r="S5" i="44"/>
  <c r="S3" i="44"/>
  <c r="M7" i="6"/>
  <c r="L30" i="6"/>
  <c r="V61" i="6"/>
  <c r="U61" i="6"/>
  <c r="S178" i="11"/>
  <c r="S4" i="43"/>
  <c r="S185" i="11"/>
  <c r="S184" i="11"/>
  <c r="S183" i="11"/>
  <c r="S182" i="11"/>
  <c r="S181" i="11"/>
  <c r="S180" i="11"/>
  <c r="S179" i="11"/>
  <c r="S177" i="11"/>
  <c r="S176" i="11"/>
  <c r="S6" i="43"/>
  <c r="S7" i="43"/>
  <c r="S8" i="43"/>
  <c r="S9" i="43"/>
  <c r="S10" i="43"/>
  <c r="S11" i="43"/>
  <c r="S5" i="43"/>
  <c r="S3" i="43"/>
  <c r="S2" i="43"/>
  <c r="K30" i="6"/>
  <c r="T61" i="6"/>
  <c r="K26" i="6"/>
  <c r="K24" i="6"/>
  <c r="K23" i="6"/>
  <c r="K22" i="6"/>
  <c r="K21" i="6"/>
  <c r="K20" i="6"/>
  <c r="K15" i="6"/>
  <c r="K14" i="6"/>
  <c r="K13" i="6"/>
  <c r="K12" i="6"/>
  <c r="K11" i="6"/>
  <c r="S174" i="11"/>
  <c r="S173" i="11"/>
  <c r="S172" i="11"/>
  <c r="S171" i="11"/>
  <c r="S170" i="11"/>
  <c r="S169" i="11"/>
  <c r="D175" i="11"/>
  <c r="S8" i="41"/>
  <c r="S7" i="41"/>
  <c r="D8" i="41"/>
  <c r="S6" i="41"/>
  <c r="S5" i="41"/>
  <c r="S4" i="41"/>
  <c r="S3" i="41"/>
  <c r="S2" i="41"/>
  <c r="J30" i="6"/>
  <c r="N7" i="6"/>
  <c r="L7" i="6"/>
  <c r="K7" i="6"/>
  <c r="J7" i="6"/>
  <c r="I7" i="6"/>
  <c r="H7" i="6"/>
  <c r="G7" i="6"/>
  <c r="F7" i="6"/>
  <c r="E7" i="6"/>
  <c r="D7" i="6"/>
  <c r="C7" i="6"/>
  <c r="O5" i="6"/>
  <c r="O7" i="6" s="1"/>
  <c r="O6" i="6"/>
  <c r="R61" i="6"/>
  <c r="Q61" i="6"/>
  <c r="G21" i="6"/>
  <c r="S16" i="36"/>
  <c r="S14" i="31"/>
  <c r="S38" i="40"/>
  <c r="J26" i="6"/>
  <c r="S36" i="38"/>
  <c r="S15" i="37"/>
  <c r="H24" i="6"/>
  <c r="J24" i="6"/>
  <c r="J23" i="6"/>
  <c r="J22" i="6"/>
  <c r="J21" i="6"/>
  <c r="J20" i="6"/>
  <c r="J15" i="6"/>
  <c r="J14" i="6"/>
  <c r="J13" i="6"/>
  <c r="J12" i="6"/>
  <c r="J11" i="6"/>
  <c r="D168" i="11"/>
  <c r="S167" i="11"/>
  <c r="S166" i="11"/>
  <c r="S165" i="11"/>
  <c r="S164" i="11"/>
  <c r="S163" i="11"/>
  <c r="S162" i="11"/>
  <c r="S161" i="11"/>
  <c r="S160" i="11"/>
  <c r="S159" i="11"/>
  <c r="S158" i="11"/>
  <c r="S157" i="11"/>
  <c r="S156" i="11"/>
  <c r="S155" i="11"/>
  <c r="S154" i="11"/>
  <c r="S153" i="11"/>
  <c r="S152" i="11"/>
  <c r="S151" i="11"/>
  <c r="S150" i="11"/>
  <c r="S149" i="11"/>
  <c r="S148" i="11"/>
  <c r="S147" i="11"/>
  <c r="S146" i="11"/>
  <c r="S145" i="11"/>
  <c r="S144" i="11"/>
  <c r="S143" i="11"/>
  <c r="S142" i="11"/>
  <c r="S141" i="11"/>
  <c r="S140" i="11"/>
  <c r="S139" i="11"/>
  <c r="S138" i="11"/>
  <c r="S137" i="11"/>
  <c r="S136" i="11"/>
  <c r="S135" i="11"/>
  <c r="S134" i="11"/>
  <c r="S133" i="11"/>
  <c r="S132" i="11"/>
  <c r="S29" i="40"/>
  <c r="S32" i="40"/>
  <c r="S33" i="40"/>
  <c r="S34" i="40"/>
  <c r="S35" i="40"/>
  <c r="S36" i="40"/>
  <c r="S37" i="40"/>
  <c r="D38" i="40"/>
  <c r="S31" i="40"/>
  <c r="S30" i="40"/>
  <c r="S28" i="40"/>
  <c r="S27" i="40"/>
  <c r="S26" i="40"/>
  <c r="S25" i="40"/>
  <c r="S24" i="40"/>
  <c r="S23" i="40"/>
  <c r="S22" i="40"/>
  <c r="S21" i="40"/>
  <c r="S20" i="40"/>
  <c r="S19" i="40"/>
  <c r="S18" i="40"/>
  <c r="S17" i="40"/>
  <c r="S16" i="40"/>
  <c r="S15" i="40"/>
  <c r="S14" i="40"/>
  <c r="S13" i="40"/>
  <c r="S12" i="40"/>
  <c r="S11" i="40"/>
  <c r="S10" i="40"/>
  <c r="S9" i="40"/>
  <c r="S8" i="40"/>
  <c r="S7" i="40"/>
  <c r="S6" i="40"/>
  <c r="S5" i="40"/>
  <c r="S4" i="40"/>
  <c r="S3" i="40"/>
  <c r="S2" i="40"/>
  <c r="G12" i="6"/>
  <c r="G16" i="6"/>
  <c r="I16" i="6"/>
  <c r="H16" i="6"/>
  <c r="F16" i="6"/>
  <c r="E16" i="6"/>
  <c r="D16" i="6"/>
  <c r="C16" i="6"/>
  <c r="D51" i="11"/>
  <c r="S40" i="11"/>
  <c r="D27" i="34"/>
  <c r="S27" i="34"/>
  <c r="D131" i="11"/>
  <c r="D96" i="11"/>
  <c r="D82" i="11"/>
  <c r="D67" i="11"/>
  <c r="D25" i="11"/>
  <c r="D15" i="11"/>
  <c r="D36" i="38"/>
  <c r="D15" i="37"/>
  <c r="D16" i="36"/>
  <c r="S17" i="35"/>
  <c r="F26" i="6"/>
  <c r="D17" i="35"/>
  <c r="D11" i="33"/>
  <c r="S11" i="33"/>
  <c r="C26" i="6"/>
  <c r="D14" i="31"/>
  <c r="S16" i="34"/>
  <c r="S68" i="11"/>
  <c r="S2" i="36"/>
  <c r="S29" i="38"/>
  <c r="S70" i="11"/>
  <c r="S4" i="36"/>
  <c r="S31" i="11"/>
  <c r="S7" i="34"/>
  <c r="S23" i="11"/>
  <c r="S9" i="33"/>
  <c r="O61" i="6"/>
  <c r="I30" i="6"/>
  <c r="I15" i="6"/>
  <c r="I14" i="6"/>
  <c r="I13" i="6"/>
  <c r="I12" i="6"/>
  <c r="I11" i="6"/>
  <c r="I24" i="6"/>
  <c r="S130" i="11"/>
  <c r="S129" i="11"/>
  <c r="S128" i="11"/>
  <c r="S127" i="11"/>
  <c r="S126" i="11"/>
  <c r="S125" i="11"/>
  <c r="S124" i="11"/>
  <c r="S123" i="11"/>
  <c r="S122" i="11"/>
  <c r="S121" i="11"/>
  <c r="S120" i="11"/>
  <c r="S119" i="11"/>
  <c r="S118" i="11"/>
  <c r="S117" i="11"/>
  <c r="S116" i="11"/>
  <c r="S115" i="11"/>
  <c r="S114" i="11"/>
  <c r="S113" i="11"/>
  <c r="S112" i="11"/>
  <c r="S111" i="11"/>
  <c r="S110" i="11"/>
  <c r="S109" i="11"/>
  <c r="S108" i="11"/>
  <c r="S107" i="11"/>
  <c r="S106" i="11"/>
  <c r="S105" i="11"/>
  <c r="S104" i="11"/>
  <c r="S103" i="11"/>
  <c r="S102" i="11"/>
  <c r="S101" i="11"/>
  <c r="S100" i="11"/>
  <c r="S99" i="11"/>
  <c r="S98" i="11"/>
  <c r="S97" i="11"/>
  <c r="S35" i="38"/>
  <c r="S34" i="38"/>
  <c r="S33" i="38"/>
  <c r="S32" i="38"/>
  <c r="S31" i="38"/>
  <c r="S30" i="38"/>
  <c r="S28" i="38"/>
  <c r="S27" i="38"/>
  <c r="I22" i="6"/>
  <c r="S26" i="38"/>
  <c r="S25" i="38"/>
  <c r="S24" i="38"/>
  <c r="S23" i="38"/>
  <c r="S22" i="38"/>
  <c r="S21" i="38"/>
  <c r="S20" i="38"/>
  <c r="S19" i="38"/>
  <c r="S18" i="38"/>
  <c r="S17" i="38"/>
  <c r="S16" i="38"/>
  <c r="S15" i="38"/>
  <c r="S14" i="38"/>
  <c r="S13" i="38"/>
  <c r="S12" i="38"/>
  <c r="S11" i="38"/>
  <c r="S10" i="38"/>
  <c r="S9" i="38"/>
  <c r="S8" i="38"/>
  <c r="S7" i="38"/>
  <c r="S6" i="38"/>
  <c r="S5" i="38"/>
  <c r="S4" i="38"/>
  <c r="S3" i="38"/>
  <c r="S2" i="38"/>
  <c r="H30" i="6"/>
  <c r="H31" i="6"/>
  <c r="N61" i="6"/>
  <c r="C11" i="6"/>
  <c r="D11" i="6"/>
  <c r="E11" i="6"/>
  <c r="F11" i="6"/>
  <c r="G11" i="6"/>
  <c r="H11" i="6"/>
  <c r="C20" i="6"/>
  <c r="C21" i="6"/>
  <c r="C22" i="6"/>
  <c r="C23" i="6"/>
  <c r="C24" i="6"/>
  <c r="C25" i="6"/>
  <c r="D22" i="6"/>
  <c r="D24" i="6"/>
  <c r="E23" i="6"/>
  <c r="E24" i="6"/>
  <c r="F20" i="6"/>
  <c r="F21" i="6"/>
  <c r="F22" i="6"/>
  <c r="F23" i="6"/>
  <c r="F24" i="6"/>
  <c r="F25" i="6"/>
  <c r="G24" i="6"/>
  <c r="H22" i="6"/>
  <c r="H23" i="6"/>
  <c r="N25" i="6"/>
  <c r="C12" i="6"/>
  <c r="D12" i="6"/>
  <c r="E12" i="6"/>
  <c r="F12" i="6"/>
  <c r="H12" i="6"/>
  <c r="C13" i="6"/>
  <c r="D13" i="6"/>
  <c r="E13" i="6"/>
  <c r="F13" i="6"/>
  <c r="G13" i="6"/>
  <c r="H13" i="6"/>
  <c r="C14" i="6"/>
  <c r="D14" i="6"/>
  <c r="E14" i="6"/>
  <c r="F14" i="6"/>
  <c r="G14" i="6"/>
  <c r="H14" i="6"/>
  <c r="C15" i="6"/>
  <c r="D15" i="6"/>
  <c r="E15" i="6"/>
  <c r="F15" i="6"/>
  <c r="G15" i="6"/>
  <c r="H15" i="6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17" i="37"/>
  <c r="S2" i="37"/>
  <c r="S3" i="37"/>
  <c r="S4" i="37"/>
  <c r="S5" i="37"/>
  <c r="S6" i="37"/>
  <c r="S7" i="37"/>
  <c r="H21" i="6"/>
  <c r="S8" i="37"/>
  <c r="S9" i="37"/>
  <c r="S10" i="37"/>
  <c r="S11" i="37"/>
  <c r="S12" i="37"/>
  <c r="S13" i="37"/>
  <c r="S14" i="37"/>
  <c r="I46" i="6"/>
  <c r="D40" i="6"/>
  <c r="E40" i="6"/>
  <c r="F40" i="6"/>
  <c r="G40" i="6"/>
  <c r="H40" i="6"/>
  <c r="I40" i="6"/>
  <c r="J40" i="6"/>
  <c r="K40" i="6"/>
  <c r="L40" i="6"/>
  <c r="M40" i="6"/>
  <c r="N40" i="6"/>
  <c r="C40" i="6"/>
  <c r="O39" i="6"/>
  <c r="S81" i="11"/>
  <c r="S80" i="11"/>
  <c r="S79" i="11"/>
  <c r="S78" i="11"/>
  <c r="S77" i="11"/>
  <c r="S76" i="11"/>
  <c r="S75" i="11"/>
  <c r="S74" i="11"/>
  <c r="S73" i="11"/>
  <c r="S72" i="11"/>
  <c r="S71" i="11"/>
  <c r="S69" i="11"/>
  <c r="L61" i="6"/>
  <c r="K61" i="6"/>
  <c r="S15" i="36"/>
  <c r="S14" i="36"/>
  <c r="S13" i="36"/>
  <c r="S12" i="36"/>
  <c r="G20" i="6"/>
  <c r="S11" i="36"/>
  <c r="S10" i="36"/>
  <c r="S9" i="36"/>
  <c r="S8" i="36"/>
  <c r="S7" i="36"/>
  <c r="S6" i="36"/>
  <c r="S5" i="36"/>
  <c r="G22" i="6"/>
  <c r="S3" i="36"/>
  <c r="O37" i="6"/>
  <c r="S66" i="11"/>
  <c r="S65" i="11"/>
  <c r="S64" i="11"/>
  <c r="S63" i="11"/>
  <c r="S62" i="11"/>
  <c r="S61" i="11"/>
  <c r="S60" i="11"/>
  <c r="S59" i="11"/>
  <c r="S58" i="11"/>
  <c r="S57" i="11"/>
  <c r="S56" i="11"/>
  <c r="S55" i="11"/>
  <c r="S54" i="11"/>
  <c r="S53" i="11"/>
  <c r="S52" i="11"/>
  <c r="S3" i="35"/>
  <c r="S4" i="35"/>
  <c r="S5" i="35"/>
  <c r="S6" i="35"/>
  <c r="S7" i="35"/>
  <c r="S8" i="35"/>
  <c r="S9" i="35"/>
  <c r="S10" i="35"/>
  <c r="S11" i="35"/>
  <c r="S12" i="35"/>
  <c r="S13" i="35"/>
  <c r="S14" i="35"/>
  <c r="S15" i="35"/>
  <c r="S16" i="35"/>
  <c r="S2" i="35"/>
  <c r="S2" i="34"/>
  <c r="J61" i="6"/>
  <c r="I61" i="6"/>
  <c r="G61" i="6"/>
  <c r="H61" i="6"/>
  <c r="S50" i="11"/>
  <c r="S49" i="11"/>
  <c r="S48" i="11"/>
  <c r="S47" i="11"/>
  <c r="S46" i="11"/>
  <c r="S45" i="11"/>
  <c r="S44" i="11"/>
  <c r="S43" i="11"/>
  <c r="S42" i="11"/>
  <c r="S41" i="11"/>
  <c r="S39" i="11"/>
  <c r="S38" i="11"/>
  <c r="S37" i="11"/>
  <c r="S36" i="11"/>
  <c r="S35" i="11"/>
  <c r="S34" i="11"/>
  <c r="S33" i="11"/>
  <c r="S32" i="11"/>
  <c r="S30" i="11"/>
  <c r="S29" i="11"/>
  <c r="S28" i="11"/>
  <c r="S27" i="11"/>
  <c r="S26" i="11"/>
  <c r="S26" i="34"/>
  <c r="E21" i="6"/>
  <c r="S25" i="34"/>
  <c r="S24" i="34"/>
  <c r="S23" i="34"/>
  <c r="S22" i="34"/>
  <c r="S21" i="34"/>
  <c r="S20" i="34"/>
  <c r="S19" i="34"/>
  <c r="S18" i="34"/>
  <c r="S17" i="34"/>
  <c r="S15" i="34"/>
  <c r="S14" i="34"/>
  <c r="S13" i="34"/>
  <c r="S12" i="34"/>
  <c r="S11" i="34"/>
  <c r="S10" i="34"/>
  <c r="S9" i="34"/>
  <c r="S8" i="34"/>
  <c r="S6" i="34"/>
  <c r="S5" i="34"/>
  <c r="S4" i="34"/>
  <c r="S3" i="34"/>
  <c r="C61" i="6"/>
  <c r="E61" i="6"/>
  <c r="F61" i="6"/>
  <c r="D61" i="6"/>
  <c r="O38" i="6"/>
  <c r="O36" i="6"/>
  <c r="O35" i="6"/>
  <c r="O34" i="6"/>
  <c r="O29" i="6"/>
  <c r="S24" i="11"/>
  <c r="S22" i="11"/>
  <c r="S21" i="11"/>
  <c r="S20" i="11"/>
  <c r="S19" i="11"/>
  <c r="S18" i="11"/>
  <c r="S17" i="11"/>
  <c r="S16" i="11"/>
  <c r="S10" i="33"/>
  <c r="S8" i="33"/>
  <c r="S7" i="33"/>
  <c r="D20" i="6"/>
  <c r="S6" i="33"/>
  <c r="S5" i="33"/>
  <c r="S4" i="33"/>
  <c r="S3" i="33"/>
  <c r="D23" i="6"/>
  <c r="S2" i="33"/>
  <c r="D21" i="6"/>
  <c r="S14" i="11"/>
  <c r="S13" i="11"/>
  <c r="S12" i="11"/>
  <c r="S11" i="11"/>
  <c r="S10" i="11"/>
  <c r="S9" i="11"/>
  <c r="S8" i="11"/>
  <c r="S7" i="11"/>
  <c r="S6" i="11"/>
  <c r="S5" i="11"/>
  <c r="S4" i="11"/>
  <c r="S3" i="11"/>
  <c r="S2" i="31"/>
  <c r="S3" i="31"/>
  <c r="S4" i="31"/>
  <c r="S5" i="31"/>
  <c r="S6" i="31"/>
  <c r="S7" i="31"/>
  <c r="S8" i="31"/>
  <c r="S9" i="31"/>
  <c r="S10" i="31"/>
  <c r="S11" i="31"/>
  <c r="S12" i="31"/>
  <c r="S13" i="31"/>
  <c r="C40" i="17"/>
  <c r="D40" i="17"/>
  <c r="C41" i="17"/>
  <c r="N34" i="17"/>
  <c r="Q6" i="17"/>
  <c r="M34" i="17"/>
  <c r="L34" i="17"/>
  <c r="D41" i="17"/>
  <c r="E40" i="17"/>
  <c r="K34" i="17"/>
  <c r="F40" i="17"/>
  <c r="E41" i="17"/>
  <c r="J34" i="17"/>
  <c r="I34" i="17"/>
  <c r="G40" i="17"/>
  <c r="F41" i="17"/>
  <c r="C48" i="6"/>
  <c r="O31" i="6" s="1"/>
  <c r="C33" i="17"/>
  <c r="H40" i="17"/>
  <c r="L31" i="6"/>
  <c r="M31" i="6"/>
  <c r="P8" i="17"/>
  <c r="I40" i="17"/>
  <c r="J40" i="17"/>
  <c r="P7" i="17"/>
  <c r="Q7" i="17"/>
  <c r="K35" i="17"/>
  <c r="N35" i="17"/>
  <c r="I35" i="17"/>
  <c r="J35" i="17"/>
  <c r="M35" i="17"/>
  <c r="L35" i="17"/>
  <c r="C34" i="17"/>
  <c r="D34" i="17"/>
  <c r="C35" i="17"/>
  <c r="N16" i="6"/>
  <c r="M16" i="6"/>
  <c r="E34" i="17"/>
  <c r="D35" i="17"/>
  <c r="F34" i="17"/>
  <c r="E35" i="17"/>
  <c r="G34" i="17"/>
  <c r="F35" i="17"/>
  <c r="H34" i="17"/>
  <c r="G35" i="17"/>
  <c r="C30" i="6"/>
  <c r="C31" i="6"/>
  <c r="F30" i="6"/>
  <c r="G30" i="6"/>
  <c r="H35" i="17"/>
  <c r="Q8" i="17"/>
  <c r="Q9" i="17"/>
  <c r="C28" i="17"/>
  <c r="D28" i="17"/>
  <c r="E28" i="17"/>
  <c r="F28" i="17"/>
  <c r="G28" i="17"/>
  <c r="H28" i="17"/>
  <c r="I28" i="17"/>
  <c r="J28" i="17"/>
  <c r="K28" i="17"/>
  <c r="L28" i="17"/>
  <c r="E31" i="6"/>
  <c r="D31" i="6"/>
  <c r="M28" i="17"/>
  <c r="F29" i="17"/>
  <c r="G29" i="17"/>
  <c r="H29" i="17"/>
  <c r="J29" i="17"/>
  <c r="K29" i="17"/>
  <c r="C29" i="17"/>
  <c r="D29" i="17"/>
  <c r="I29" i="17"/>
  <c r="E29" i="17"/>
  <c r="L29" i="17"/>
  <c r="F31" i="6"/>
  <c r="M29" i="17"/>
  <c r="N28" i="17"/>
  <c r="G31" i="6"/>
  <c r="N29" i="17"/>
  <c r="P9" i="17"/>
  <c r="N9" i="17"/>
  <c r="D7" i="17"/>
  <c r="E7" i="17"/>
  <c r="F7" i="17"/>
  <c r="G7" i="17"/>
  <c r="H7" i="17"/>
  <c r="I7" i="17"/>
  <c r="J7" i="17"/>
  <c r="K7" i="17"/>
  <c r="L7" i="17"/>
  <c r="M7" i="17"/>
  <c r="N7" i="17"/>
  <c r="C7" i="17"/>
  <c r="C22" i="17"/>
  <c r="C15" i="17"/>
  <c r="O7" i="17"/>
  <c r="D22" i="17"/>
  <c r="D15" i="17"/>
  <c r="I31" i="6"/>
  <c r="O9" i="17"/>
  <c r="D23" i="17"/>
  <c r="C23" i="17"/>
  <c r="E22" i="17"/>
  <c r="E15" i="17"/>
  <c r="F22" i="17"/>
  <c r="E23" i="17"/>
  <c r="F15" i="17"/>
  <c r="G22" i="17"/>
  <c r="F23" i="17"/>
  <c r="G15" i="17"/>
  <c r="H22" i="17"/>
  <c r="G23" i="17"/>
  <c r="H15" i="17"/>
  <c r="H23" i="17"/>
  <c r="I22" i="17"/>
  <c r="I15" i="17"/>
  <c r="I23" i="17"/>
  <c r="J22" i="17"/>
  <c r="J15" i="17"/>
  <c r="J23" i="17"/>
  <c r="K22" i="17"/>
  <c r="K15" i="17"/>
  <c r="K23" i="17"/>
  <c r="L22" i="17"/>
  <c r="L15" i="17"/>
  <c r="L23" i="17"/>
  <c r="M22" i="17"/>
  <c r="M15" i="17"/>
  <c r="M23" i="17"/>
  <c r="N22" i="17"/>
  <c r="N23" i="17"/>
  <c r="N15" i="17"/>
  <c r="K9" i="17"/>
  <c r="L9" i="17"/>
  <c r="D9" i="17"/>
  <c r="G9" i="17"/>
  <c r="H9" i="17"/>
  <c r="J9" i="17"/>
  <c r="I9" i="17"/>
  <c r="M9" i="17"/>
  <c r="E9" i="17"/>
  <c r="C9" i="17"/>
  <c r="F9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J25" i="6"/>
  <c r="J16" i="6"/>
  <c r="H26" i="6"/>
  <c r="E22" i="6"/>
  <c r="E20" i="6"/>
  <c r="E25" i="6"/>
  <c r="E26" i="6"/>
  <c r="G25" i="6"/>
  <c r="G23" i="6"/>
  <c r="H20" i="6"/>
  <c r="H25" i="6"/>
  <c r="G26" i="6"/>
  <c r="D25" i="6"/>
  <c r="D26" i="6"/>
  <c r="P61" i="6"/>
  <c r="I23" i="6"/>
  <c r="I21" i="6"/>
  <c r="I20" i="6"/>
  <c r="I25" i="6"/>
  <c r="J41" i="17"/>
  <c r="K40" i="17"/>
  <c r="I41" i="17"/>
  <c r="M61" i="6"/>
  <c r="I26" i="6"/>
  <c r="K41" i="17"/>
  <c r="G41" i="17" l="1"/>
  <c r="H41" i="17"/>
  <c r="N31" i="6"/>
  <c r="J31" i="6"/>
  <c r="K31" i="6"/>
  <c r="E48" i="6"/>
  <c r="S187" i="11"/>
  <c r="O24" i="6"/>
  <c r="O22" i="6"/>
  <c r="L25" i="6"/>
  <c r="O12" i="6"/>
  <c r="L16" i="6"/>
  <c r="O13" i="6"/>
  <c r="O14" i="6"/>
  <c r="O15" i="6"/>
  <c r="O21" i="6"/>
  <c r="O20" i="6"/>
  <c r="S175" i="11"/>
  <c r="L26" i="6"/>
  <c r="L40" i="17"/>
  <c r="S61" i="6"/>
  <c r="K25" i="6"/>
  <c r="K16" i="6"/>
  <c r="O11" i="6"/>
  <c r="S15" i="11"/>
  <c r="S25" i="11"/>
  <c r="S67" i="11"/>
  <c r="S82" i="11"/>
  <c r="S168" i="11"/>
  <c r="S51" i="11"/>
  <c r="S96" i="11"/>
  <c r="S131" i="11"/>
  <c r="O26" i="6" l="1"/>
  <c r="O23" i="6"/>
  <c r="M26" i="6"/>
  <c r="O25" i="6"/>
  <c r="O16" i="6"/>
  <c r="P16" i="6" s="1"/>
  <c r="L41" i="17"/>
  <c r="M40" i="17"/>
  <c r="P25" i="6" l="1"/>
  <c r="M41" i="17"/>
  <c r="N40" i="17"/>
  <c r="N41" i="17" l="1"/>
  <c r="R8" i="17"/>
  <c r="R9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 Muñoz González</author>
    <author>Jeanina Fabiola Cañas Moraga</author>
    <author>Miguel Díaz Sánchez</author>
  </authors>
  <commentList>
    <comment ref="D6" authorId="0" shapeId="0" xr:uid="{72D50278-955F-4483-BE4E-2DE6957C13E0}">
      <text>
        <r>
          <rPr>
            <b/>
            <sz val="9"/>
            <color indexed="81"/>
            <rFont val="Tahoma"/>
            <family val="2"/>
          </rPr>
          <t>Claudia Muñoz González:</t>
        </r>
        <r>
          <rPr>
            <sz val="9"/>
            <color indexed="81"/>
            <rFont val="Tahoma"/>
            <family val="2"/>
          </rPr>
          <t xml:space="preserve">
Respuestas en MP con fecha 10-06-2024.</t>
        </r>
      </text>
    </comment>
    <comment ref="E6" authorId="0" shapeId="0" xr:uid="{91F71E72-0F53-4CD4-9006-F430268707DC}">
      <text>
        <r>
          <rPr>
            <b/>
            <sz val="9"/>
            <color indexed="81"/>
            <rFont val="Tahoma"/>
            <family val="2"/>
          </rPr>
          <t>Claudia Muñoz González:</t>
        </r>
        <r>
          <rPr>
            <sz val="9"/>
            <color indexed="81"/>
            <rFont val="Tahoma"/>
            <family val="2"/>
          </rPr>
          <t xml:space="preserve">
Respuestas en MP con fecha 10-06-2024.</t>
        </r>
      </text>
    </comment>
    <comment ref="J6" authorId="0" shapeId="0" xr:uid="{856E2166-C3D5-49D9-908E-58E695A8C014}">
      <text>
        <r>
          <rPr>
            <b/>
            <sz val="9"/>
            <color indexed="81"/>
            <rFont val="Tahoma"/>
            <family val="2"/>
          </rPr>
          <t>Claudia Muñoz González:</t>
        </r>
        <r>
          <rPr>
            <sz val="9"/>
            <color indexed="81"/>
            <rFont val="Tahoma"/>
            <family val="2"/>
          </rPr>
          <t xml:space="preserve">
Respuesta en Mp con fecha 30-08-2024.</t>
        </r>
      </text>
    </comment>
    <comment ref="M6" authorId="0" shapeId="0" xr:uid="{8D694069-1414-4A1D-9A49-780FA73BA5BA}">
      <text>
        <r>
          <rPr>
            <b/>
            <sz val="9"/>
            <color indexed="81"/>
            <rFont val="Tahoma"/>
            <family val="2"/>
          </rPr>
          <t>Claudia Muñoz González:</t>
        </r>
        <r>
          <rPr>
            <sz val="9"/>
            <color indexed="81"/>
            <rFont val="Tahoma"/>
            <family val="2"/>
          </rPr>
          <t xml:space="preserve">
Respuesta en Mp con fecha 18-11-2024.</t>
        </r>
      </text>
    </comment>
    <comment ref="C29" authorId="1" shapeId="0" xr:uid="{9EC35665-0ADF-4BC1-843B-0F80BD58020A}">
      <text>
        <r>
          <rPr>
            <b/>
            <sz val="9"/>
            <color indexed="81"/>
            <rFont val="Tahoma"/>
            <family val="2"/>
          </rPr>
          <t>Jeanina Fabiola Cañas Moraga:</t>
        </r>
        <r>
          <rPr>
            <sz val="9"/>
            <color indexed="81"/>
            <rFont val="Tahoma"/>
            <family val="2"/>
          </rPr>
          <t xml:space="preserve">
Cambia ejecución por aprobación de la Deuda Flotante</t>
        </r>
      </text>
    </comment>
    <comment ref="O31" authorId="2" shapeId="0" xr:uid="{8F6E7BC1-7BC6-4798-A9FF-8B17D561C740}">
      <text>
        <r>
          <rPr>
            <b/>
            <sz val="9"/>
            <color indexed="81"/>
            <rFont val="Tahoma"/>
            <family val="2"/>
          </rPr>
          <t>Miguel Díaz Sánchez: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<sst xmlns="http://schemas.openxmlformats.org/spreadsheetml/2006/main" count="4456" uniqueCount="757">
  <si>
    <t>Licitaciones</t>
  </si>
  <si>
    <t>Compras Coordinadas</t>
  </si>
  <si>
    <t>N° orden de compra</t>
  </si>
  <si>
    <t>Nombre de la OC</t>
  </si>
  <si>
    <t>Tipo de compra</t>
  </si>
  <si>
    <t>Estado OC</t>
  </si>
  <si>
    <t>Nombre Proveedor</t>
  </si>
  <si>
    <t>RUT Proveedor</t>
  </si>
  <si>
    <t>Fecha de creación OC</t>
  </si>
  <si>
    <t>Fecha envió de OC</t>
  </si>
  <si>
    <t>Monto neto</t>
  </si>
  <si>
    <t>Descuentos</t>
  </si>
  <si>
    <t>Cargos</t>
  </si>
  <si>
    <t>I.V.A</t>
  </si>
  <si>
    <t>Impuesto Específico</t>
  </si>
  <si>
    <t>Total OC</t>
  </si>
  <si>
    <t xml:space="preserve">Contrataciones </t>
  </si>
  <si>
    <t>Ordenes de Compra</t>
  </si>
  <si>
    <t>Total</t>
  </si>
  <si>
    <t>Ejecución Mensual</t>
  </si>
  <si>
    <t>Ejecución Acumulada</t>
  </si>
  <si>
    <t>% Ejecución acumulada</t>
  </si>
  <si>
    <t>Unidad compradora</t>
  </si>
  <si>
    <t>Ejecución Presupuestaria (En M$)</t>
  </si>
  <si>
    <t>Enero</t>
  </si>
  <si>
    <t>Febrero</t>
  </si>
  <si>
    <t>Acumulado</t>
  </si>
  <si>
    <t>Trato Directo</t>
  </si>
  <si>
    <t>Marzo</t>
  </si>
  <si>
    <t>Abril</t>
  </si>
  <si>
    <t>Presupuesto</t>
  </si>
  <si>
    <t>Mayo</t>
  </si>
  <si>
    <t>Junio</t>
  </si>
  <si>
    <t>Presupuesto anual aprobado</t>
  </si>
  <si>
    <t>Suplementos</t>
  </si>
  <si>
    <t>Presupuesto total</t>
  </si>
  <si>
    <t>Presupuesto ejecutado</t>
  </si>
  <si>
    <t>% de ejecución (sobre presupuesto total)</t>
  </si>
  <si>
    <t>Julio</t>
  </si>
  <si>
    <t>Agosto</t>
  </si>
  <si>
    <t>Septiembre</t>
  </si>
  <si>
    <t>Octubre</t>
  </si>
  <si>
    <t>Noviembre</t>
  </si>
  <si>
    <t>Diciembre</t>
  </si>
  <si>
    <t xml:space="preserve">Presupuesto ejecutado en el mes </t>
  </si>
  <si>
    <t>Presupuesto ejecutado acumulada</t>
  </si>
  <si>
    <t>% de ejecución presupuestaria</t>
  </si>
  <si>
    <t>Presupuesto ejecutado en el mes</t>
  </si>
  <si>
    <t>HISTORICO PPTO Y EJECUCION</t>
  </si>
  <si>
    <t>Presupuesto Total</t>
  </si>
  <si>
    <t xml:space="preserve">Octubre </t>
  </si>
  <si>
    <t>Tipo Moneda</t>
  </si>
  <si>
    <t>Tipo de cambio</t>
  </si>
  <si>
    <t>Total OC en $</t>
  </si>
  <si>
    <t>Monto Tipo de cambio</t>
  </si>
  <si>
    <t>Convenio Marco</t>
  </si>
  <si>
    <t xml:space="preserve"> + DTO. </t>
  </si>
  <si>
    <t>Sumatoria Enero</t>
  </si>
  <si>
    <t>Compra Ágil</t>
  </si>
  <si>
    <t>5752-16-AG24</t>
  </si>
  <si>
    <t>Compra Insumos Computacionales.</t>
  </si>
  <si>
    <t>Aceptada</t>
  </si>
  <si>
    <t>Consejo para la Transparencia</t>
  </si>
  <si>
    <t>INGENIERIA E INFORMATICA ASOCIADA LIMITADA</t>
  </si>
  <si>
    <t>79.882.360-4</t>
  </si>
  <si>
    <t>5752-15-SE24</t>
  </si>
  <si>
    <t>Plataforma Tecnológica, operación, soporte y mant.</t>
  </si>
  <si>
    <t>GUADALTEL CHILE SERVICIOS DE INFORMACION LIMITADA</t>
  </si>
  <si>
    <t>76.108.701-0</t>
  </si>
  <si>
    <t>5752-14-AG24</t>
  </si>
  <si>
    <t>Renovación susucripción anual diario digital La Segunda y El Mercurio</t>
  </si>
  <si>
    <t>EMPRESA EL MERCURIO S A P</t>
  </si>
  <si>
    <t>90.193.000-7</t>
  </si>
  <si>
    <t>5752-13-AG24</t>
  </si>
  <si>
    <t>Renovación suscripción diario digital La Tercera</t>
  </si>
  <si>
    <t>COPESA S.A.</t>
  </si>
  <si>
    <t>76.170.725-6</t>
  </si>
  <si>
    <t>5752-12-AG24</t>
  </si>
  <si>
    <t>Servicio de Coffee break en la ciudad de Coyhaique</t>
  </si>
  <si>
    <t>BEATRIZ SOLEDAD CUBILLA WANDERSLEBEN</t>
  </si>
  <si>
    <t>18.470.403-k</t>
  </si>
  <si>
    <t>5752-11-CM24</t>
  </si>
  <si>
    <t>Compra Pasajes SR. Carmen Reyes Santiago- Balmaceda ida y regreso.</t>
  </si>
  <si>
    <t>AGENCIA DE VIAJES TURAVION SPA</t>
  </si>
  <si>
    <t>80.989.400-2</t>
  </si>
  <si>
    <t>5752-10-CM24</t>
  </si>
  <si>
    <t>Compra Pasajes SR. Juan Pablo Camps Santiago- Balmaceda ida y regreso.</t>
  </si>
  <si>
    <t>5752-9-CM24</t>
  </si>
  <si>
    <t>Compra Pasajes SR. Christian Anker Santiago- Balmaceda ida y regreso.</t>
  </si>
  <si>
    <t>5752-8-CM24</t>
  </si>
  <si>
    <t>Compra Pasajes SR. Bernardo Navarrete Santiago- Balmaceda ida y regreso.</t>
  </si>
  <si>
    <t>5752-3-AG24</t>
  </si>
  <si>
    <t>Impresora Multifuncional y 2 cargas de tintas</t>
  </si>
  <si>
    <t>LECHNER S.A</t>
  </si>
  <si>
    <t>78.114.650-1</t>
  </si>
  <si>
    <t>5752-2-SE24</t>
  </si>
  <si>
    <t>5752-1-CM24</t>
  </si>
  <si>
    <t>Compra de pasaje internacional para invitado Sr Manual Villoria desde Madrid - Santiago ida y vuelta</t>
  </si>
  <si>
    <t>$</t>
  </si>
  <si>
    <t>Total Acumulado</t>
  </si>
  <si>
    <t>Control</t>
  </si>
  <si>
    <t>Sumatoria Febrero</t>
  </si>
  <si>
    <t>5752-29-SE24</t>
  </si>
  <si>
    <t>Servicio Consultoría Ciberseguridad para el CPLT</t>
  </si>
  <si>
    <t>NIVEL4 SPA</t>
  </si>
  <si>
    <t>76.515.022-1</t>
  </si>
  <si>
    <t>5752-27-AG24</t>
  </si>
  <si>
    <t>Compra de materiales de Oficina y aseo</t>
  </si>
  <si>
    <t>COMERCIALIZADORA REICOL SPA</t>
  </si>
  <si>
    <t>76.356.855-5</t>
  </si>
  <si>
    <t>5752-26-AG24</t>
  </si>
  <si>
    <t>Firma electronica avanzada para enrolamiento de dos funcionarios.</t>
  </si>
  <si>
    <t>ACEPTA.COM SPA</t>
  </si>
  <si>
    <t>96.919.050-8</t>
  </si>
  <si>
    <t>5752-25-AG24</t>
  </si>
  <si>
    <t>Instalación Puntos de Red y eléctricos.</t>
  </si>
  <si>
    <t>TECREALLY CHILE SPA</t>
  </si>
  <si>
    <t>77.050.157-1</t>
  </si>
  <si>
    <t>5752-24-SE24</t>
  </si>
  <si>
    <t>Arriendo de tótem para atención de personas y/o usuarios del CPLT</t>
  </si>
  <si>
    <t>PANTHER MANAGEMENT SPA</t>
  </si>
  <si>
    <t>76.301.041-4</t>
  </si>
  <si>
    <t>5752-23-CM24</t>
  </si>
  <si>
    <t>Seguro de asistencia en viaje, compra de pasaje internacional para Daniel Pefaur a la ciudd de Brasilia, Brasil.</t>
  </si>
  <si>
    <t>5752-22-CM24</t>
  </si>
  <si>
    <t>Compra de pasaje internacional para Daniel Pefaur a la ciudd de Brasilia, Brasil.</t>
  </si>
  <si>
    <t>5752-20-AG24</t>
  </si>
  <si>
    <t>Compra de Ipad</t>
  </si>
  <si>
    <t>COMERCIALIZADORA DOBLE S LIMITADA</t>
  </si>
  <si>
    <t>77.753.753-9</t>
  </si>
  <si>
    <t>Licitación</t>
  </si>
  <si>
    <t>Resumen</t>
  </si>
  <si>
    <t>Trato Directo Guadaltel</t>
  </si>
  <si>
    <t>Compra Coordinada</t>
  </si>
  <si>
    <t>Arriendo</t>
  </si>
  <si>
    <t>Otros</t>
  </si>
  <si>
    <t>Total General</t>
  </si>
  <si>
    <t>Detalle de compromisos devengados y pagados en 2024</t>
  </si>
  <si>
    <t>Ordenes de Compra emitidas en MP</t>
  </si>
  <si>
    <t>Subtítulo 21</t>
  </si>
  <si>
    <t>Subtítulo 22</t>
  </si>
  <si>
    <t>Subtítulo 23</t>
  </si>
  <si>
    <t>Subtítulo 29</t>
  </si>
  <si>
    <t>Ejecución (En M$)</t>
  </si>
  <si>
    <t>Enero $</t>
  </si>
  <si>
    <t>Enero %</t>
  </si>
  <si>
    <t>Febrero $</t>
  </si>
  <si>
    <t>Febrero %</t>
  </si>
  <si>
    <t>Sumatoria Marzo</t>
  </si>
  <si>
    <t>5752-54-CM24</t>
  </si>
  <si>
    <t>Compra de seguro asistencia en viaje para Consejera Natalia González a Nueva Zelanda</t>
  </si>
  <si>
    <t>5752-53-CM24</t>
  </si>
  <si>
    <t>Compra de pasaje internacional para Consejera Natalia González a Nueva Zelanda</t>
  </si>
  <si>
    <t>5752-52-AG24</t>
  </si>
  <si>
    <t>Compra de cintillos audifonos.</t>
  </si>
  <si>
    <t>SOCIEDAD MORAVILLA SPA</t>
  </si>
  <si>
    <t>77.286.391-8</t>
  </si>
  <si>
    <t>5752-50-AG24</t>
  </si>
  <si>
    <t>Adquisición de medallas de reconocimientos</t>
  </si>
  <si>
    <t>MILLED CHILE S.A.</t>
  </si>
  <si>
    <t>76.607.211-9</t>
  </si>
  <si>
    <t>5752-49-AG24</t>
  </si>
  <si>
    <t>Confección de credenciales instutucional para seminario</t>
  </si>
  <si>
    <t>SERVICIOS GENERALES E INVERSIONES SAN BORJA SPA</t>
  </si>
  <si>
    <t>76.973.774-k</t>
  </si>
  <si>
    <t>5752-47-AG24</t>
  </si>
  <si>
    <t>Servicio división en tabiquería en sala cafetería del CPLT</t>
  </si>
  <si>
    <t>VENTA DE PRODUCTOS Y SERVICIOS RODRIGO GALLARDO JARA E.I.R.L.</t>
  </si>
  <si>
    <t>76.846.836-2</t>
  </si>
  <si>
    <t>5752-46-CM24</t>
  </si>
  <si>
    <t>Compra de pasaje nacional a la ciudad de La Serena para Isabel Figueroa</t>
  </si>
  <si>
    <t>5752-45-AG24</t>
  </si>
  <si>
    <t>Servicio de coffe break en la ciudad de Coquimbo</t>
  </si>
  <si>
    <t>Servicio de Banqueteria Paulina Alejandra Valdivia</t>
  </si>
  <si>
    <t>76.546.147-2</t>
  </si>
  <si>
    <t>5752-44-AG24</t>
  </si>
  <si>
    <t>Compra de proyector</t>
  </si>
  <si>
    <t>AUDIOVISUALES HERZAM LTDA</t>
  </si>
  <si>
    <t>76.844.390-4</t>
  </si>
  <si>
    <t>5752-43-CM24</t>
  </si>
  <si>
    <t>Compra de pasaje nacional a la ciudad de La Serena para Daniel Pefaur</t>
  </si>
  <si>
    <t>5752-42-CM24</t>
  </si>
  <si>
    <t>Compra de pasaje nacional a la ciudad de la Serena para Christian Anker</t>
  </si>
  <si>
    <t>5752-41-CM24</t>
  </si>
  <si>
    <t>Compra de pasaje nacional a la ciudad de La Serena para Director General</t>
  </si>
  <si>
    <t>5752-40-CM24</t>
  </si>
  <si>
    <t>Compra de pasaje nacional a la Isla de Pascua para Daniel Pefaur</t>
  </si>
  <si>
    <t>5752-39-CM24</t>
  </si>
  <si>
    <t>Compra de pasaje internacional a la ciudad de Lima Perú, para presidente del Consejo</t>
  </si>
  <si>
    <t>5752-38-CM24</t>
  </si>
  <si>
    <t>Compra de pasaje nacional a la ciudad de Temuco para Presidente del Consejo</t>
  </si>
  <si>
    <t>5752-37-CM24</t>
  </si>
  <si>
    <t>Compra pasaje nacional a la ciudad de Punta Arenas para Presidente del Consejo</t>
  </si>
  <si>
    <t>5752-36-CM24</t>
  </si>
  <si>
    <t>Compra de pasaje nacional a la ciudad de Punta Arenas para Daniel Pefaur</t>
  </si>
  <si>
    <t>5752-35-CM24</t>
  </si>
  <si>
    <t>Compra de pasaje nacional a Isla de Pascua para Christian Anker</t>
  </si>
  <si>
    <t>5752-34-CM24</t>
  </si>
  <si>
    <t>Compra de pasaje nacional a la Isla de Pascua para Presidente del Consejo</t>
  </si>
  <si>
    <t>5752-33-CM24</t>
  </si>
  <si>
    <t>Compra de pasaje nacional a ciudad de La Serena para presidente del Consejo</t>
  </si>
  <si>
    <t>5752-32-AG24</t>
  </si>
  <si>
    <t>Confección de pin institucional</t>
  </si>
  <si>
    <t>OBSEKIOS PROMOCIONALES SPA</t>
  </si>
  <si>
    <t>77.669.338-3</t>
  </si>
  <si>
    <t>5752-31-SE24</t>
  </si>
  <si>
    <t>Servicio de alimentación en el marco del seminario internacional 2024</t>
  </si>
  <si>
    <t>SOC ANONIMA VINA SANTA RITA</t>
  </si>
  <si>
    <t>86.547.900-k</t>
  </si>
  <si>
    <t>5752-30-SE24</t>
  </si>
  <si>
    <t>Adquisición de computadores y docking para el CPLT</t>
  </si>
  <si>
    <t>IMPORTACIONES Y EXPORTACIONES TECNODATA S A</t>
  </si>
  <si>
    <t>96.504.550-3</t>
  </si>
  <si>
    <t>Marzo $</t>
  </si>
  <si>
    <t>Marzo %</t>
  </si>
  <si>
    <t>Sumatoria Abril</t>
  </si>
  <si>
    <t>Abril $</t>
  </si>
  <si>
    <t>Abril %</t>
  </si>
  <si>
    <t>5752-74-AG24</t>
  </si>
  <si>
    <t>Confección de carpetas y sobres institucionales</t>
  </si>
  <si>
    <t>FELIPE ANDRES NUNEZ MUNOZ</t>
  </si>
  <si>
    <t>16.267.620-2</t>
  </si>
  <si>
    <t>5752-73-CM24</t>
  </si>
  <si>
    <t>Seguro de asistencia en viaje a ciudad e Cartagena de India Colombia para Daniel Pefaur</t>
  </si>
  <si>
    <t>5752-72-CM24</t>
  </si>
  <si>
    <t>Compra de pasaje internacional a la ciudad de Cartagena de india, Colombia para Daniel Pefaur</t>
  </si>
  <si>
    <t>5752-71-AG24</t>
  </si>
  <si>
    <t>Servicio de coffe break en las dependencias del Consejo</t>
  </si>
  <si>
    <t>VIVIAN ANGELICA DEL PILAR DE LA FUENTE ALACID</t>
  </si>
  <si>
    <t>13.104.370-8</t>
  </si>
  <si>
    <t>5752-70-CM24</t>
  </si>
  <si>
    <t>Compra de pasaje aéreo nacional Valdivia - Santiago ida y vuelta para expositor al Seminario Internacional</t>
  </si>
  <si>
    <t>5752-67-CM24</t>
  </si>
  <si>
    <t>Compra de pasaje internacional Brasilia - Santiago para Consejero Munita, solo ida.</t>
  </si>
  <si>
    <t>5752-65-CM24</t>
  </si>
  <si>
    <t>Compra de pasaje internacional a la ciudad de Brasilia para Consejero Munita, solo ida.</t>
  </si>
  <si>
    <t>5752-64-AG24</t>
  </si>
  <si>
    <t>Laptop modelo Lenovo ThinkPad X13 Yoga 4ta Gen</t>
  </si>
  <si>
    <t>5752-63-SE24</t>
  </si>
  <si>
    <t>Servicio de Coffee break – Seminario Consejo para la Transparencia</t>
  </si>
  <si>
    <t>ANDREA CAROLINA VIDAL MATUS</t>
  </si>
  <si>
    <t>16.175.345-9</t>
  </si>
  <si>
    <t>5752-62-AG24</t>
  </si>
  <si>
    <t>Impresiones de credenciales, folletos tipo acordeón y block de apuntes para Seminario.</t>
  </si>
  <si>
    <t>5752-61-AG24</t>
  </si>
  <si>
    <t>Servicio de coffe break en la ciudad de Chillan</t>
  </si>
  <si>
    <t>FUSION EVENTOS SPA</t>
  </si>
  <si>
    <t>77.876.928-K</t>
  </si>
  <si>
    <t>5752-60-SE24</t>
  </si>
  <si>
    <t>Producción Integral Seminario CPLT 2024</t>
  </si>
  <si>
    <t>CONCORDE EXPRESS SPA</t>
  </si>
  <si>
    <t>76.364.234-8</t>
  </si>
  <si>
    <t>5752-59-CM24</t>
  </si>
  <si>
    <t>Compra de pasaje internacional a la ciudad de Brasilia para el presidente del Consejo</t>
  </si>
  <si>
    <t>5752-58-AG24</t>
  </si>
  <si>
    <t>Contratación de 35 horas profesionales para soporte y mejoras evolutivas a implementación de Dynamics 365 del Consejo para la Transparencia.</t>
  </si>
  <si>
    <t>Beardmen Negocios Digitales SPA</t>
  </si>
  <si>
    <t>76.260.217-2</t>
  </si>
  <si>
    <t>5752-56-AG24</t>
  </si>
  <si>
    <t>Renovación de certificados WEB SSL</t>
  </si>
  <si>
    <t>SOLUCIONES INFORMÁTICAS LIMITADA</t>
  </si>
  <si>
    <t>77.076.505-6</t>
  </si>
  <si>
    <t>Subtítulo 26</t>
  </si>
  <si>
    <t xml:space="preserve"> + SIC DTO. 254</t>
  </si>
  <si>
    <t>Sumatoria Mayo</t>
  </si>
  <si>
    <t>Mayo $</t>
  </si>
  <si>
    <t>Mayo %</t>
  </si>
  <si>
    <t>5752-93-SE24</t>
  </si>
  <si>
    <t>Diseño y elab. recursos educativos audiovisuales</t>
  </si>
  <si>
    <t>TECNOLOGIAS DEL CONOCIMIENTO CAPACITACION SA</t>
  </si>
  <si>
    <t>76.928.970-4</t>
  </si>
  <si>
    <t>5752-90-SE24</t>
  </si>
  <si>
    <t>Adquisición ejemplares libro 13 años jurisp.</t>
  </si>
  <si>
    <t>DER EDICIONES LIMITADA</t>
  </si>
  <si>
    <t>76.690.949-3</t>
  </si>
  <si>
    <t>5752-89-AG24</t>
  </si>
  <si>
    <t>Confección de una Bandera institucional y la compra de dos Banderas chilenas y sus mástiles.</t>
  </si>
  <si>
    <t>MARCELA GARY Y COMPANIA LIMITADA</t>
  </si>
  <si>
    <t>77.185.540-7</t>
  </si>
  <si>
    <t>5752-88-SE24</t>
  </si>
  <si>
    <t>Campaña Comunicacional Concurso Escolar</t>
  </si>
  <si>
    <t>SERVICIOS AUDIOVISUALES SOFAN SPA</t>
  </si>
  <si>
    <t>77.150.876-6</t>
  </si>
  <si>
    <t>5752-87-SE24</t>
  </si>
  <si>
    <t>Reimpresión de Compendios</t>
  </si>
  <si>
    <t>IMPRESORA VALUS LIMITADA</t>
  </si>
  <si>
    <t>96.512.580-9</t>
  </si>
  <si>
    <t>5752-86-AG24</t>
  </si>
  <si>
    <t>Compra de carpetas colgantes</t>
  </si>
  <si>
    <t>JORGE MAURICIO GÓMEZ ABARCA</t>
  </si>
  <si>
    <t>11.951.139-9</t>
  </si>
  <si>
    <t>5752-84-AG24</t>
  </si>
  <si>
    <t>Mantención Sistema de detección y extinción automática de Incendios</t>
  </si>
  <si>
    <t>COMERCIAL Y SERVICIOS GENERALES SPA</t>
  </si>
  <si>
    <t>76.164.831-4</t>
  </si>
  <si>
    <t>5752-83-AG24</t>
  </si>
  <si>
    <t>Compra de termo electrico</t>
  </si>
  <si>
    <t>COMERCIAL ASIRUTEK LIMITADA</t>
  </si>
  <si>
    <t>77.062.099-6</t>
  </si>
  <si>
    <t>5752-78-CM24</t>
  </si>
  <si>
    <t>Compra de pasaje internacional Brasilia - Madrid - Santiago para presidente del consejo.</t>
  </si>
  <si>
    <t>5752-77-CM24</t>
  </si>
  <si>
    <t>Compra de pasaje Internacional Tirana - Madrid - Santiago para presidente del consejo</t>
  </si>
  <si>
    <t>5752-76-CM24</t>
  </si>
  <si>
    <t>Compra de pasaje internacional Madrid - Tirana para presidente del consejo</t>
  </si>
  <si>
    <t>5752-75-CM24</t>
  </si>
  <si>
    <t>Compra de pasaje internacional Santiago - Cartagena de India - Madrid solo ida para el presidente del consejo</t>
  </si>
  <si>
    <t>Subtítulo 34</t>
  </si>
  <si>
    <t>lineal</t>
  </si>
  <si>
    <t>5752-111-CM24</t>
  </si>
  <si>
    <t>Compra de pasaje nacional a la ciudad de Valdivia para Alejandro González</t>
  </si>
  <si>
    <t>5752-110-CM24</t>
  </si>
  <si>
    <t>Compra de pasajes nacionales a la ciudad de valdivia para Christian Anker</t>
  </si>
  <si>
    <t>5752-109-CM24</t>
  </si>
  <si>
    <t>5752-108-AG24</t>
  </si>
  <si>
    <t>Servicio de coffe break en la ciudad de Valdivia</t>
  </si>
  <si>
    <t>MANDAL VALDIVIA SPA</t>
  </si>
  <si>
    <t>77.314.445-1</t>
  </si>
  <si>
    <t>5752-107-AG24</t>
  </si>
  <si>
    <t>Servicio de coffe break en la ciudad de Concepción</t>
  </si>
  <si>
    <t>KITSUNE SUSHI &amp; CÓCTELES LIMITADA</t>
  </si>
  <si>
    <t>77.378.252-0</t>
  </si>
  <si>
    <t>5752-106-AG24</t>
  </si>
  <si>
    <t>Servicio de coffe break en la ciudad de Los Angeles</t>
  </si>
  <si>
    <t>5752-105-SE24</t>
  </si>
  <si>
    <t>Arriendo de salón para sesiones del consejo directivo.</t>
  </si>
  <si>
    <t>HOTELERA SOLACE SPA</t>
  </si>
  <si>
    <t>76.007.361-k</t>
  </si>
  <si>
    <t>5752-104-CM24</t>
  </si>
  <si>
    <t>Compra de pasaje nacional a la ciudad de Concepción para Juan Pablo Camps</t>
  </si>
  <si>
    <t>5752-103-SE24</t>
  </si>
  <si>
    <t>Diseño y soporte plataforma educativa</t>
  </si>
  <si>
    <t>5752-101-CM24</t>
  </si>
  <si>
    <t>Pasaje Consejero Roberto Munita Lisboa-Paris-Santiago.</t>
  </si>
  <si>
    <t>5752-99-CM24</t>
  </si>
  <si>
    <t>Pasaje Consejero Roberto Munita Santiago-Madrid-Lisboa</t>
  </si>
  <si>
    <t>5752-97-CM24</t>
  </si>
  <si>
    <t>Compra de pasaje internacional a la ciudad de Madrid para el Presidente del Consejo</t>
  </si>
  <si>
    <t>5752-96-AG24</t>
  </si>
  <si>
    <t>Servicio de coffe break en la ciudad de Viña del Mar</t>
  </si>
  <si>
    <t>CIS SPA</t>
  </si>
  <si>
    <t>77.857.671-6</t>
  </si>
  <si>
    <t>5752-95-AG24</t>
  </si>
  <si>
    <t>Servicio de coffe break en Santiago Centro</t>
  </si>
  <si>
    <t>DANIELLA STEFANIA GUERRA FAUNDEZ</t>
  </si>
  <si>
    <t>15.720.215-4</t>
  </si>
  <si>
    <t>Sumatoria Junio</t>
  </si>
  <si>
    <t>OC Aceptada, pero pasaje se anulo por error de fecha, proveedor emitio NC anulando la compra</t>
  </si>
  <si>
    <t>NC adjunta</t>
  </si>
  <si>
    <t>Junio $</t>
  </si>
  <si>
    <t>Junio %</t>
  </si>
  <si>
    <t>Reclamos en Mercado Publico</t>
  </si>
  <si>
    <t>Respuesta OK</t>
  </si>
  <si>
    <t>Reclamo</t>
  </si>
  <si>
    <t>Pago no oportuno</t>
  </si>
  <si>
    <t>Irregul. Proceso de Compra</t>
  </si>
  <si>
    <t>5752-156-CM24</t>
  </si>
  <si>
    <t>Compra de pasaje nacional a la ciudad de Concepción para Christian Anker</t>
  </si>
  <si>
    <t>5752-155-CM24</t>
  </si>
  <si>
    <t>Compra de pasaje nacional a la ciudad de Concepción para Paula Tobalina</t>
  </si>
  <si>
    <t>5752-154-CM24</t>
  </si>
  <si>
    <t>Compra de pasaje nacional a la ciudad de Concepción para Juan Felipe Villanueva</t>
  </si>
  <si>
    <t>5752-153-CM24</t>
  </si>
  <si>
    <t>Compra de pasaje nacional a la ciudad de Concepción para Maximiliano Nuñez</t>
  </si>
  <si>
    <t>5752-152-AG24</t>
  </si>
  <si>
    <t>Renovación de Licencia “Progress DevCraft Complete”</t>
  </si>
  <si>
    <t>FLEX SSS SPA</t>
  </si>
  <si>
    <t>76.992.701-8</t>
  </si>
  <si>
    <t>5752-151-AG24</t>
  </si>
  <si>
    <t>Confeccción de porta credenciales</t>
  </si>
  <si>
    <t>PEDRO ROSENDO CESANI VIDAL</t>
  </si>
  <si>
    <t>2.856.913-0</t>
  </si>
  <si>
    <t>5752-150-AG24</t>
  </si>
  <si>
    <t>Servicio de coffe break en la ciudad de Santiago centro</t>
  </si>
  <si>
    <t>BOKADOS GASTRONOMIA SPA</t>
  </si>
  <si>
    <t>77.423.861-1</t>
  </si>
  <si>
    <t>5752-149-AG24</t>
  </si>
  <si>
    <t>Servicio de sellado en sala de servidores</t>
  </si>
  <si>
    <t>5752-148-CM24</t>
  </si>
  <si>
    <t>Compra de pasaje interno de ciudad Tampico - Monterrey para Christian Anker</t>
  </si>
  <si>
    <t>5752-147-CM24</t>
  </si>
  <si>
    <t>Compra de pasaje nacional a la ciudad de Concepción para Jose Muñoz</t>
  </si>
  <si>
    <t>5752-146-CM24</t>
  </si>
  <si>
    <t>Compra de pasaje nacional a la ciudad de Concepción para Claudia Muñoz</t>
  </si>
  <si>
    <t>5752-144-SE24</t>
  </si>
  <si>
    <t>Seguro de asistencia en viaje pasaje internacional a la ciudad de Mexico para Director General David Ibaceta</t>
  </si>
  <si>
    <t>5752-141-CM24</t>
  </si>
  <si>
    <t>Compra de pasaje interno Monterrey a Ciudad de México, para Christian Anker</t>
  </si>
  <si>
    <t>5752-139-CM24</t>
  </si>
  <si>
    <t>Compra de pasaje interno de ciudad de Guadalajara - Tampico para Christian Anker</t>
  </si>
  <si>
    <t>5752-137-CM24</t>
  </si>
  <si>
    <t>Compra de pasaje interno de ciudad de Mexico - Guadalajara para Christian Anker</t>
  </si>
  <si>
    <t>5752-135-CM24</t>
  </si>
  <si>
    <t>Compra de pasaje internacional a la ciudad de Mexico para Director General David Ibaceta</t>
  </si>
  <si>
    <t>5752-134-CM24</t>
  </si>
  <si>
    <t>Seguro de asistencia en viaje pasaje internacional a la ciudad de Mexico para Paula Cabrera</t>
  </si>
  <si>
    <t>5752-133-CM24</t>
  </si>
  <si>
    <t>Compra de pasaje internacional a la ciudad de Mexico para Paula Cabrera</t>
  </si>
  <si>
    <t>5752-132-CM24</t>
  </si>
  <si>
    <t>Seguro asistencia en viaje pasaje internacional a la ciudad de México para Daniel Pefaur</t>
  </si>
  <si>
    <t>5752-131-CM24</t>
  </si>
  <si>
    <t>Compra de pasaje internacional a ciudad de Mexico para Daniel Pefaur</t>
  </si>
  <si>
    <t>5752-130-AG24</t>
  </si>
  <si>
    <t>JPB PRODUCTORA LIMITADA</t>
  </si>
  <si>
    <t>76.793.338-k</t>
  </si>
  <si>
    <t>5752-129-CM24</t>
  </si>
  <si>
    <t>Seguro de asistencia en viaje pasaje internacional a la ciudad de Mexico para Christian Anker</t>
  </si>
  <si>
    <t>5752-128-CM24</t>
  </si>
  <si>
    <t>Compra de pasaje internacional a la ciudad de Mexico para Christian Anker</t>
  </si>
  <si>
    <t>5752-126-AG24</t>
  </si>
  <si>
    <t>Renovación de firmas electronicas avanzadas</t>
  </si>
  <si>
    <t>5752-124-CM24</t>
  </si>
  <si>
    <t>Compra pasaje internacional a la ciudad de Madrid par consejera Jaraquemada</t>
  </si>
  <si>
    <t>5752-123-SE24</t>
  </si>
  <si>
    <t>Coedición/Publicación libro Transparencia Regiones</t>
  </si>
  <si>
    <t>LEGAL PUBLISHING CHILE SPA</t>
  </si>
  <si>
    <t>77.532.650-6</t>
  </si>
  <si>
    <t>5752-122-CM24</t>
  </si>
  <si>
    <t>Compra de pasaje internacional a la ciudad de Buenos Aires, para presidente del Consejo</t>
  </si>
  <si>
    <t>5752-120-SE24</t>
  </si>
  <si>
    <t>Renovación Licencias Ofimáticas</t>
  </si>
  <si>
    <t>GTD TELEDUCTOS S.A</t>
  </si>
  <si>
    <t>88.983.600-8</t>
  </si>
  <si>
    <t>5752-118-SE24</t>
  </si>
  <si>
    <t>Diferencia de pasaje</t>
  </si>
  <si>
    <t>5752-117-SE24</t>
  </si>
  <si>
    <t>5752-116-AG24</t>
  </si>
  <si>
    <t>Servicio de coffe break en la ciudad de Santiago</t>
  </si>
  <si>
    <t>5752-114-SE24</t>
  </si>
  <si>
    <t>Servicio de Soporte experto en Ciberseguridad</t>
  </si>
  <si>
    <t>RSCOMPUTACION SPA</t>
  </si>
  <si>
    <t>76.601.667-7</t>
  </si>
  <si>
    <t>5752-113-SE24</t>
  </si>
  <si>
    <t>Servicio de impresión de compendios para el Consejo para la Transparencia DESDE 529229-17-L124</t>
  </si>
  <si>
    <t>A IMPRESORES S.A.</t>
  </si>
  <si>
    <t>96.830.710-k</t>
  </si>
  <si>
    <t>5752-112-CM24</t>
  </si>
  <si>
    <t>Compra de pasaje nacional Santiago - Valdivia - Puerto Montt - Santiago para presidente del consejo</t>
  </si>
  <si>
    <t>US$</t>
  </si>
  <si>
    <t>Sumatoria Julio</t>
  </si>
  <si>
    <t>Julio $</t>
  </si>
  <si>
    <t>Julio %</t>
  </si>
  <si>
    <t>5752-21-SE24</t>
  </si>
  <si>
    <t>Renovación de Servicios y Licenciamiento Microsoft</t>
  </si>
  <si>
    <t>MSLI Latam Inc.</t>
  </si>
  <si>
    <t>88.044.324-9</t>
  </si>
  <si>
    <t>5752-48-SE24</t>
  </si>
  <si>
    <t>Servicio jardin infantil</t>
  </si>
  <si>
    <t>SOCIEDAD EDUCACIONAL COLIBRI LIMITADA</t>
  </si>
  <si>
    <t>76.048.938-7</t>
  </si>
  <si>
    <t>5752-92-SE24</t>
  </si>
  <si>
    <t>Arriendo de Vehículos para traslado de funcionario en regiones del país</t>
  </si>
  <si>
    <t>AUTORENTAS DEL PACIFICO SPA</t>
  </si>
  <si>
    <t>83.547.100-4</t>
  </si>
  <si>
    <t>5752-55-SE24</t>
  </si>
  <si>
    <t>Servicio de Cloud Computing ubicada en territorio Nacional</t>
  </si>
  <si>
    <t>SIXMANAGER TECNOLOGIAS SPA</t>
  </si>
  <si>
    <t>76.131.314-2</t>
  </si>
  <si>
    <t>UF</t>
  </si>
  <si>
    <t>5752-18-CC24</t>
  </si>
  <si>
    <t>Servicio de telefonia Móvil y Bam (Internet)</t>
  </si>
  <si>
    <t>CLARO CHILE SPA</t>
  </si>
  <si>
    <t>96.799.250-k</t>
  </si>
  <si>
    <t>5752-193-SE24</t>
  </si>
  <si>
    <t>Actualización de Exchange 2013 onpremise a última versión de Exchange 2019 onpremise, para el Consejo para la Transparencia</t>
  </si>
  <si>
    <t>XMS BUSINESS SOLUTIONS S.A.</t>
  </si>
  <si>
    <t>76.249.938-k</t>
  </si>
  <si>
    <t>5752-192-AG24</t>
  </si>
  <si>
    <t>Reparación trituradora Modelo: HSM B32</t>
  </si>
  <si>
    <t>IMPORTADORA Y EXPORTADORA ESTADO LIMITADA</t>
  </si>
  <si>
    <t>84.888.400-6</t>
  </si>
  <si>
    <t>5752-191-AG24</t>
  </si>
  <si>
    <t>Seguros de asistencia en viaje</t>
  </si>
  <si>
    <t>TRAVEL SECURITY S.A.</t>
  </si>
  <si>
    <t>85.633.900-9</t>
  </si>
  <si>
    <t>5752-190-CM24</t>
  </si>
  <si>
    <t>Compra de pasajes internacional San Sebastian - Madrid, España, para Director General, C Anker, R Caceres, A M Muñoz</t>
  </si>
  <si>
    <t>5752-189-AG24</t>
  </si>
  <si>
    <t>Servicio de impresión de tripticos</t>
  </si>
  <si>
    <t>ECOPRINTING SPA</t>
  </si>
  <si>
    <t>77.069.739-5</t>
  </si>
  <si>
    <t>5752-188-CM24</t>
  </si>
  <si>
    <t>Compra de pasaje nacional a la ciudad de Concepción para Felipe Orrego.</t>
  </si>
  <si>
    <t>5752-187-SE24</t>
  </si>
  <si>
    <t>Diferencia de Pasaje</t>
  </si>
  <si>
    <t>5752-186-AG24</t>
  </si>
  <si>
    <t>Medallas con Logo CPLT y estampado ambas caras.</t>
  </si>
  <si>
    <t>5752-185-SE24</t>
  </si>
  <si>
    <t>5752-184-CM24</t>
  </si>
  <si>
    <t>Compra de pasajes internacionales internos Mérida a México Consejero Roberto Munita.</t>
  </si>
  <si>
    <t>5752-183-CM24</t>
  </si>
  <si>
    <t>Compra de pasajes internacionales internos México a Mérida Consejero Roberto Munita.</t>
  </si>
  <si>
    <t>5752-182-CM24</t>
  </si>
  <si>
    <t>Compra seguro de viaje a la ciudad de México, Consejero Roberto Munita.</t>
  </si>
  <si>
    <t>5752-181-CM24</t>
  </si>
  <si>
    <t>Compra de pasajes internacionales a la ciudad de México, Consejero Roberto Munita.</t>
  </si>
  <si>
    <t>5752-180-CM24</t>
  </si>
  <si>
    <t>Compra de pasaje internacional a la ciudad de Madrid-Santiago para Presidente del CPLT Sr. Bernardo Navarrete.</t>
  </si>
  <si>
    <t>5752-178-CM24</t>
  </si>
  <si>
    <t>Compra de pasajes internacionales internos Mérida a México Juan pablo Camps, María Loreto Saavedra y Maximiliano Nuñez</t>
  </si>
  <si>
    <t>5752-176-CM24</t>
  </si>
  <si>
    <t>Compra de pasajes internacionales internos México a Mérida Juan pablo Camps, María Loreto Saavedra y Maximiliano Nuñez</t>
  </si>
  <si>
    <t>5752-175-CM24</t>
  </si>
  <si>
    <t>Compra de seguros de viaje a la ciudad de México, Juan pablo Camps, María Loreto Saavedra y Maximiliano Nuñez</t>
  </si>
  <si>
    <t>5752-174-CM24</t>
  </si>
  <si>
    <t>Compra de pasajes internacionales a la ciudad de México, Juan pablo Camps, María Loreto Saavedra y Maximiliano Nuñez</t>
  </si>
  <si>
    <t>5752-173-CM24</t>
  </si>
  <si>
    <t>5752-172-CM24</t>
  </si>
  <si>
    <t>Compra de pasaje nacional a la ciudad de Concepción para Claudio Higuera</t>
  </si>
  <si>
    <t>5752-171-SE24</t>
  </si>
  <si>
    <t>5752-170-CM24</t>
  </si>
  <si>
    <t>5752-169-CM24</t>
  </si>
  <si>
    <t>Compra de pasaje nacional a la ciudad de Valdivia para presidente del consejo</t>
  </si>
  <si>
    <t>5752-168-CM24</t>
  </si>
  <si>
    <t>Seguro de asistencia en viaje pasaje internacional a la ciudad de Madrid para David Ibaceta, Christian Anker, Ana Maria Muñoz y Ricardo Caceres</t>
  </si>
  <si>
    <t>5752-167-CM24</t>
  </si>
  <si>
    <t>Compra de pasaje internacional a la ciudad de Madrid para David Ibaceta, Christian Anker, Ana Maria Muñoz y Ricardo Caceres</t>
  </si>
  <si>
    <t>5752-166-AG24</t>
  </si>
  <si>
    <t>Servicio de coffe break en la ciudad de Santiago Centro</t>
  </si>
  <si>
    <t>5752-165-CM24</t>
  </si>
  <si>
    <t>Compra de pasaje nacional a la ciudad de Concepción para Francisco San Martin</t>
  </si>
  <si>
    <t>5752-164-CM24</t>
  </si>
  <si>
    <t>Compra de pasaje nacional a la ciudad de Concepción para Jose Luis Villesca 2</t>
  </si>
  <si>
    <t>5752-163-CM24</t>
  </si>
  <si>
    <t>Compra de pasaje nacional a la ciudad de Concepción para Jose Luis Villesca</t>
  </si>
  <si>
    <t>5752-162-CM24</t>
  </si>
  <si>
    <t>Compra de pasaje nacional a la ciudad de Concepción para Director General</t>
  </si>
  <si>
    <t>5752-161-CM24</t>
  </si>
  <si>
    <t>Compra de pasaje interno de ciudad de Monterrey - Ciudad de México para David Ibaceta, Paula Cabrero y Daniel Pefaur</t>
  </si>
  <si>
    <t>5752-160-CM24</t>
  </si>
  <si>
    <t>Compra de pasaje interno de ciudad de Tampico - Monterrey para David Ibaceta, Paula Cabrero y Daniel Pefaur</t>
  </si>
  <si>
    <t>5752-159-CM24</t>
  </si>
  <si>
    <t>Compra de pasaje interno de ciudad de Guadalajara - Tampico para David Ibaceta, Paula Cabrero y Daniel Pefaur</t>
  </si>
  <si>
    <t>5752-158-CM24</t>
  </si>
  <si>
    <t>Compra de pasaje interno de ciudad de México - Guadalajara para David Ibaceta, Paula Cabrero y Daniel Pefaur</t>
  </si>
  <si>
    <t>5752-157-CM24</t>
  </si>
  <si>
    <t>Compra de pasaje nacional a la ciudad de Concepción para Juan Pablo Cañas</t>
  </si>
  <si>
    <t>5752-125-SE24</t>
  </si>
  <si>
    <t>Servicio de aseo para las oficinas del consejo.</t>
  </si>
  <si>
    <t>LOGISTICA EMPRESARIAL SPA</t>
  </si>
  <si>
    <t>76.140.696-5</t>
  </si>
  <si>
    <t>Sumatoria Agosto</t>
  </si>
  <si>
    <t>Agosto $</t>
  </si>
  <si>
    <t>Agosto %</t>
  </si>
  <si>
    <t>5752-200-AG24</t>
  </si>
  <si>
    <t>Compra de resmas</t>
  </si>
  <si>
    <t>PROVEEDORES INTEGRALES PRISA S A</t>
  </si>
  <si>
    <t>96.556.940-5</t>
  </si>
  <si>
    <t>5752-199-AG24</t>
  </si>
  <si>
    <t>Compra de articulos de aseo</t>
  </si>
  <si>
    <t>COMERCIAL LAGOS SPA</t>
  </si>
  <si>
    <t>77.319.828-4</t>
  </si>
  <si>
    <t>5752-198-AG24</t>
  </si>
  <si>
    <t>Compra de paneles led y tubos fluorescentes</t>
  </si>
  <si>
    <t>TORRES MM SPA</t>
  </si>
  <si>
    <t>77.674.121-3</t>
  </si>
  <si>
    <t>5752-197-AG24</t>
  </si>
  <si>
    <t>Arriendo de salón, alimentación y actvidades recreativas para funcionarios del servicio de Bienestar</t>
  </si>
  <si>
    <t>PEHUEN SPA</t>
  </si>
  <si>
    <t>96.635.520-4</t>
  </si>
  <si>
    <t>5752-195-CM24</t>
  </si>
  <si>
    <t>Compra de pasajes internacional Meridan - Ciudad de México solo ida, para Consejero Munita</t>
  </si>
  <si>
    <t>5752-143-SE24</t>
  </si>
  <si>
    <t>Servicio de internet para las dependencias del consejo</t>
  </si>
  <si>
    <t>Sumatoria Septiembre</t>
  </si>
  <si>
    <t>Septiembre %</t>
  </si>
  <si>
    <t>Septiembre $</t>
  </si>
  <si>
    <t>5752-211-AG24</t>
  </si>
  <si>
    <t>Servicio Software online Control de Asistencia</t>
  </si>
  <si>
    <t>RFLEX SPA</t>
  </si>
  <si>
    <t>76.601.962-5</t>
  </si>
  <si>
    <t>5752-210-AG24</t>
  </si>
  <si>
    <t>Suscripción diario financiero</t>
  </si>
  <si>
    <t>EDICIONES FINANCIERAS S A</t>
  </si>
  <si>
    <t>96.539.380-3</t>
  </si>
  <si>
    <t>5752-209-AG24</t>
  </si>
  <si>
    <t>Evaluación Técnica (diagnostico) de los 2 tableros eléctricos del Consejo</t>
  </si>
  <si>
    <t>INGENIERIA ADOLFO CARRASCO LIMITADA</t>
  </si>
  <si>
    <t>79.944.590-5</t>
  </si>
  <si>
    <t>5752-208-AG24</t>
  </si>
  <si>
    <t>Adquisición de Soporte de Mantenimiento y Actualización de Wordpress (LAMP Customizado)</t>
  </si>
  <si>
    <t>CONSULTORIA INFORMATICA CUNIX LIMITADA</t>
  </si>
  <si>
    <t>76.304.354-1</t>
  </si>
  <si>
    <t>5752-207-AG24</t>
  </si>
  <si>
    <t>Compra de pasaje aéreo internacional a Honduras para presidente del consejo</t>
  </si>
  <si>
    <t>TURISMO KAYLU SPA</t>
  </si>
  <si>
    <t>79.871.330-2</t>
  </si>
  <si>
    <t>5752-206-AG24</t>
  </si>
  <si>
    <t>Compra de pasaje internacional a Honduras para Daniel Pefaur</t>
  </si>
  <si>
    <t>5752-204-SE24</t>
  </si>
  <si>
    <t>Actualización de los controladores active directory on-premises, elevación del nivel funcional del dominio y forest para el Consejo para la Transparencia</t>
  </si>
  <si>
    <t>SERVICIOS Y ASESORIAS TECNOLOGICAS NEW PEOPLE GROUP LIMITADA</t>
  </si>
  <si>
    <t>76.488.310-1</t>
  </si>
  <si>
    <t>5752-203-CM24</t>
  </si>
  <si>
    <t>Compra de pasaje nacional a la ciudad de Concepción para presidente del Consejo</t>
  </si>
  <si>
    <t>5752-202-AG24</t>
  </si>
  <si>
    <t>Servicio remodelación para cierre de oficina</t>
  </si>
  <si>
    <t>5752-201-AG24</t>
  </si>
  <si>
    <t>Sumatoria Octubre</t>
  </si>
  <si>
    <t>Octubre $</t>
  </si>
  <si>
    <t>Octubre %</t>
  </si>
  <si>
    <t>5752-228-SE24</t>
  </si>
  <si>
    <t>Servicio plataforma digital legislativa y judicial</t>
  </si>
  <si>
    <t>DISTRIBUCIONES JURIDICAS DE CHILE SPA</t>
  </si>
  <si>
    <t>76.491.374-4</t>
  </si>
  <si>
    <t>5752-226-SE24</t>
  </si>
  <si>
    <t>Servicio de data center y servicios asociados ERP.</t>
  </si>
  <si>
    <t>BROWSE INGENIERIA DE SOFTWARE SOCIEDAD ANONIMA</t>
  </si>
  <si>
    <t>79.822.840-4</t>
  </si>
  <si>
    <t>5752-225-SE24</t>
  </si>
  <si>
    <t>Servicio de impresión de compendios para el Consejo para la Transparencia</t>
  </si>
  <si>
    <t>5752-224-SE24</t>
  </si>
  <si>
    <t>Servicio de Monitoreo y Análisis Redes para CPLT</t>
  </si>
  <si>
    <t>NEWS EXECUTIVE CHANNEL S.A.</t>
  </si>
  <si>
    <t>76.130.246-9</t>
  </si>
  <si>
    <t>5752-223-SE24</t>
  </si>
  <si>
    <t>Servicio de Pauta para el CPLT</t>
  </si>
  <si>
    <t>Mediabanco SPA</t>
  </si>
  <si>
    <t>76.429.384-3</t>
  </si>
  <si>
    <t>5752-222-AG24</t>
  </si>
  <si>
    <t>5752-219-AG24</t>
  </si>
  <si>
    <t>Servicio de emailing para los newsletter para el Consejo para la Transparencia</t>
  </si>
  <si>
    <t>FIDELIZADOR SPA</t>
  </si>
  <si>
    <t>76.005.174-8</t>
  </si>
  <si>
    <t>5752-218-AG24</t>
  </si>
  <si>
    <t>Tótem Gestor de Filas</t>
  </si>
  <si>
    <t>5752-217-AG24</t>
  </si>
  <si>
    <t>Servicio de coffe break en la ciudad de Osorno</t>
  </si>
  <si>
    <t>KAREN ANDREA SOTO FRITTE</t>
  </si>
  <si>
    <t>16.112.681-0</t>
  </si>
  <si>
    <t>5752-216-AG24</t>
  </si>
  <si>
    <t>Compra de pasaje nacional Santiago - Osorno - Santiago para Christian Anker</t>
  </si>
  <si>
    <t>5752-215-AG24</t>
  </si>
  <si>
    <t>Servicio de coffe break en la ciudad de Cauquenes</t>
  </si>
  <si>
    <t>MENTA BANQUETERIA EVELYN URIBE ROJAS E.I.R.L.</t>
  </si>
  <si>
    <t>77.052.139-4</t>
  </si>
  <si>
    <t>5752-214-AG24</t>
  </si>
  <si>
    <t>Seguros Generales de bienes para equipos informáticos y Bienes Muebles</t>
  </si>
  <si>
    <t>CHUBB SEGUROS CHILE S.A.</t>
  </si>
  <si>
    <t>99.225.000-3</t>
  </si>
  <si>
    <t>5752-213-AG24</t>
  </si>
  <si>
    <t>Servicio de Impresión de cartillas para el Consejo para la Transparencia</t>
  </si>
  <si>
    <t>IMPRENTA LICANRAY LIMITADA</t>
  </si>
  <si>
    <t>79.779.390-6</t>
  </si>
  <si>
    <t>5752-212-AG24</t>
  </si>
  <si>
    <t>Compra de pasaje nacional Valdivia -Santiago - Valdivia invitado Alberto Raúl Coddou Mc Manus</t>
  </si>
  <si>
    <t>Sumatoria Noviembre</t>
  </si>
  <si>
    <t>5752-229-SE24</t>
  </si>
  <si>
    <t>Servicio de telefonia fija para el Consejo para la Transparencia</t>
  </si>
  <si>
    <t>GTD INTESIS S.A</t>
  </si>
  <si>
    <t>78.159.800-3</t>
  </si>
  <si>
    <t>5752-205-SE24</t>
  </si>
  <si>
    <t>Renovación de Licencias Adobe Pro-DC</t>
  </si>
  <si>
    <t>MICROGEO S A</t>
  </si>
  <si>
    <t>88.579.800-4</t>
  </si>
  <si>
    <t>Noviembre $</t>
  </si>
  <si>
    <t>Noviembre %</t>
  </si>
  <si>
    <t>Sumatoria Diciembre</t>
  </si>
  <si>
    <t>5752-263-CM24</t>
  </si>
  <si>
    <t>Compra de pasaje nacional Antofagasta - Santiago para Maximiliano Nuñez</t>
  </si>
  <si>
    <t>LATAM AIRLINES GROUP S.A.</t>
  </si>
  <si>
    <t>89.862.200-2</t>
  </si>
  <si>
    <t>5752-262-CM24</t>
  </si>
  <si>
    <t>Compra de pasaje nacional a la ciudad de Calama solo ida para Maximiliano Nuñez</t>
  </si>
  <si>
    <t>5752-261-CM24</t>
  </si>
  <si>
    <t>Compra de pasaje nacional Antofagasta - Santiago para Juan Pablo Camps</t>
  </si>
  <si>
    <t>5752-260-CM24</t>
  </si>
  <si>
    <t>Compra de pasaje nacional a la ciudad de Calama para Juan Pablo Camps</t>
  </si>
  <si>
    <t>5752-259-AG24</t>
  </si>
  <si>
    <t>Compra de sillas sincrónicas</t>
  </si>
  <si>
    <t>TAZ S A</t>
  </si>
  <si>
    <t>96.891.420-0</t>
  </si>
  <si>
    <t>5752-258-SE24</t>
  </si>
  <si>
    <t>Informe de Derechos inhabilidades del CPLT</t>
  </si>
  <si>
    <t>MOMAG ABOGADOS LIMITADA</t>
  </si>
  <si>
    <t>77.690.923-8</t>
  </si>
  <si>
    <t>5752-256-AG24</t>
  </si>
  <si>
    <t>Compra de audifonos</t>
  </si>
  <si>
    <t>COMERCIALIZADORA TECNOWORLD CHILE LIMITADA</t>
  </si>
  <si>
    <t>76.120.861-6</t>
  </si>
  <si>
    <t>5752-255-AG24</t>
  </si>
  <si>
    <t>Servicio de arriendo de vehículo</t>
  </si>
  <si>
    <t>5752-254-AG24</t>
  </si>
  <si>
    <t>Servicio de instalacion de televisores</t>
  </si>
  <si>
    <t>SERVIOS DE INGENIERIA CM LIMITADA</t>
  </si>
  <si>
    <t>77.497.095-9</t>
  </si>
  <si>
    <t>5752-252-CM24</t>
  </si>
  <si>
    <t>Compra de pasaje nacional a Santiago - Puerto Montt - Santiago para Presidente del Consejo.</t>
  </si>
  <si>
    <t>5752-251-CM24</t>
  </si>
  <si>
    <t>Compra de pasaje nacional Antofagasta - Santiago para Consejero Munita</t>
  </si>
  <si>
    <t>5752-250-CM24</t>
  </si>
  <si>
    <t>Compra de pasaje nacional Santiago -Calama para Consejero Munita</t>
  </si>
  <si>
    <t>5752-249-CM24</t>
  </si>
  <si>
    <t>Compra de pasaje nacional para presidente del Consejo Antofagasta - Santiago</t>
  </si>
  <si>
    <t>5752-248-CM24</t>
  </si>
  <si>
    <t>Compra de pasaje nacional para Presidente del consejo Santiago - Calama</t>
  </si>
  <si>
    <t>5752-247-AG24</t>
  </si>
  <si>
    <t>Compra sofá 3 cuerpos, eco cuero, color gris</t>
  </si>
  <si>
    <t>BUY ME SPA</t>
  </si>
  <si>
    <t>77.431.951-4</t>
  </si>
  <si>
    <t>5752-246-AG24</t>
  </si>
  <si>
    <t>Compra insumos de aseo y oficina</t>
  </si>
  <si>
    <t>5752-245-AG24</t>
  </si>
  <si>
    <t>Caramelos con Logo Impreso CPLT</t>
  </si>
  <si>
    <t>SOCIEDAD COMERCIAL OSSLAND SPA</t>
  </si>
  <si>
    <t>77.570.903-0</t>
  </si>
  <si>
    <t>5752-244-AG24</t>
  </si>
  <si>
    <t>Compra de Medallas con logo del Consejo para la Transparencia</t>
  </si>
  <si>
    <t>5752-242-AG24</t>
  </si>
  <si>
    <t>Compra Web Cam y Switch</t>
  </si>
  <si>
    <t>COMERCIAL FUENTES MAGANA LIMITADA</t>
  </si>
  <si>
    <t>76.347.899-8</t>
  </si>
  <si>
    <t>5752-241-AG24</t>
  </si>
  <si>
    <t>Compra accesorios computacionales</t>
  </si>
  <si>
    <t>J&amp;C SERVICIOS INFORMÁTICOS SPA</t>
  </si>
  <si>
    <t>77.307.196-9</t>
  </si>
  <si>
    <t>5752-240-SE24</t>
  </si>
  <si>
    <t>Servicio para la administración, almacenamiento y custodia de documentos de archivo.</t>
  </si>
  <si>
    <t>DOCUSTORE SPA</t>
  </si>
  <si>
    <t>96.879.160-5</t>
  </si>
  <si>
    <t>5752-239-SE24</t>
  </si>
  <si>
    <t>Servicio de impresión de libros “15 años del Consejo para la Transparencia"</t>
  </si>
  <si>
    <t>JAIME MANUEL MARMOR ABARCA</t>
  </si>
  <si>
    <t>7.554.460-k</t>
  </si>
  <si>
    <t>5752-238-AG24</t>
  </si>
  <si>
    <t>Servicio de coffe break en las dependenias del Consejo para la Trasnparencia</t>
  </si>
  <si>
    <t>5752-237-SE24</t>
  </si>
  <si>
    <t>Adquisición de computadores portátiles y estaciones de trabajo para el Consejo para la Transparencia</t>
  </si>
  <si>
    <t>MAVE TECHNOLOGY SPA</t>
  </si>
  <si>
    <t>77.415.422-1</t>
  </si>
  <si>
    <t>5752-236-AG24</t>
  </si>
  <si>
    <t>Servicio impresión de compendios</t>
  </si>
  <si>
    <t>IMPRESORA Y COMERCIAL FE &amp; SER LTDA</t>
  </si>
  <si>
    <t>78.481.840-3</t>
  </si>
  <si>
    <t>5752-235-AG24</t>
  </si>
  <si>
    <t>Servicio de impresión de cartilla para el Consejo para la Transparencia</t>
  </si>
  <si>
    <t>5752-234-AG24</t>
  </si>
  <si>
    <t>Impresion de block de apuntes institucional</t>
  </si>
  <si>
    <t>5752-233-AG24</t>
  </si>
  <si>
    <t>Compra de lapices con logo impreso CPLT”</t>
  </si>
  <si>
    <t>IMPORTADORA Y DISTRIBUIDORA MIRANDA LIMITADA</t>
  </si>
  <si>
    <t>76.888.407-2</t>
  </si>
  <si>
    <t>5752-232-AG24</t>
  </si>
  <si>
    <t>Equipos Televisores Smart TV para el Consejo para la Transparencia</t>
  </si>
  <si>
    <t>DREAMTEC HOLDINGS SPA</t>
  </si>
  <si>
    <t>76.905.656-4</t>
  </si>
  <si>
    <t>5752-230-AG24</t>
  </si>
  <si>
    <t>Servicios de Imprenta Confección de Cuadernos Corporativos CPLT</t>
  </si>
  <si>
    <t>MULTIDISTRIBUIDORA SPA</t>
  </si>
  <si>
    <t>77.577.732-K</t>
  </si>
  <si>
    <t>5752-227-SE24</t>
  </si>
  <si>
    <t>Serv. Diario Electrónico Legislación Actualizada</t>
  </si>
  <si>
    <t>INFO-UPDATE LIMITADA</t>
  </si>
  <si>
    <t>76.023.530-k</t>
  </si>
  <si>
    <t xml:space="preserve"> + DTO. 570</t>
  </si>
  <si>
    <t>Diciembre %</t>
  </si>
  <si>
    <t>Diciembre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</si>
</sst>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$&quot;* #,##0_ ;_ &quot;$&quot;* \-#,##0_ ;_ &quot;$&quot;* &quot;-&quot;_ ;_ @_ "/>
    <numFmt numFmtId="41" formatCode="_ * #,##0_ ;_ * \-#,##0_ ;_ * &quot;-&quot;_ ;_ @_ "/>
    <numFmt numFmtId="164" formatCode="_-&quot;$&quot;\ * #,##0.00_-;\-&quot;$&quot;\ * #,##0.00_-;_-&quot;$&quot;\ * &quot;-&quot;??_-;_-@_-"/>
    <numFmt numFmtId="165" formatCode="dd/mm/yyyy;@"/>
    <numFmt numFmtId="166" formatCode="_ * #,##0.00_ ;_ * \-#,##0.00_ ;_ * &quot;-&quot;_ ;_ @_ "/>
    <numFmt numFmtId="167" formatCode="0.0%"/>
    <numFmt numFmtId="168" formatCode="_ &quot;$&quot;* #,##0.00_ ;_ &quot;$&quot;* \-#,##0.00_ ;_ &quot;$&quot;* &quot;-&quot;_ ;_ @_ 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theme="1"/>
      <name val="Book Antiqua"/>
      <family val="1"/>
    </font>
    <font>
      <b/>
      <sz val="9"/>
      <color theme="1"/>
      <name val="Book Antiqua"/>
      <family val="1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Book Antiqua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FFFFFF"/>
      <name val="Verdana"/>
      <family val="2"/>
    </font>
    <font>
      <sz val="8"/>
      <color theme="1"/>
      <name val="Book Antiqua"/>
      <family val="1"/>
    </font>
    <font>
      <b/>
      <sz val="11"/>
      <color rgb="FFFF0000"/>
      <name val="Calibri"/>
      <family val="2"/>
      <scheme val="minor"/>
    </font>
    <font>
      <sz val="11"/>
      <color theme="1"/>
      <name val="Aptos"/>
      <family val="2"/>
    </font>
    <font>
      <b/>
      <sz val="10"/>
      <color rgb="FF000000"/>
      <name val="Book Antiqua"/>
      <family val="1"/>
    </font>
    <font>
      <sz val="10"/>
      <color rgb="FF000000"/>
      <name val="Book Antiqua"/>
      <family val="1"/>
    </font>
    <font>
      <sz val="10"/>
      <color theme="0"/>
      <name val="Book Antiqua"/>
      <family val="1"/>
    </font>
  </fonts>
  <fills count="4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8" borderId="6" applyNumberFormat="0" applyAlignment="0" applyProtection="0"/>
    <xf numFmtId="0" fontId="11" fillId="9" borderId="7" applyNumberFormat="0" applyAlignment="0" applyProtection="0"/>
    <xf numFmtId="0" fontId="12" fillId="9" borderId="6" applyNumberFormat="0" applyAlignment="0" applyProtection="0"/>
    <xf numFmtId="0" fontId="13" fillId="0" borderId="8" applyNumberFormat="0" applyFill="0" applyAlignment="0" applyProtection="0"/>
    <xf numFmtId="0" fontId="14" fillId="10" borderId="9" applyNumberFormat="0" applyAlignment="0" applyProtection="0"/>
    <xf numFmtId="0" fontId="15" fillId="0" borderId="0" applyNumberFormat="0" applyFill="0" applyBorder="0" applyAlignment="0" applyProtection="0"/>
    <xf numFmtId="0" fontId="1" fillId="11" borderId="10" applyNumberFormat="0" applyFont="0" applyAlignment="0" applyProtection="0"/>
    <xf numFmtId="0" fontId="16" fillId="0" borderId="0" applyNumberFormat="0" applyFill="0" applyBorder="0" applyAlignment="0" applyProtection="0"/>
    <xf numFmtId="0" fontId="2" fillId="0" borderId="11" applyNumberFormat="0" applyFill="0" applyAlignment="0" applyProtection="0"/>
    <xf numFmtId="0" fontId="17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7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7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7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5" borderId="0" applyNumberFormat="0" applyBorder="0" applyAlignment="0" applyProtection="0"/>
    <xf numFmtId="0" fontId="19" fillId="0" borderId="0"/>
    <xf numFmtId="0" fontId="20" fillId="0" borderId="0"/>
    <xf numFmtId="0" fontId="21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9" fillId="0" borderId="0"/>
    <xf numFmtId="0" fontId="24" fillId="0" borderId="0"/>
    <xf numFmtId="0" fontId="25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42" fontId="1" fillId="0" borderId="0" applyFont="0" applyFill="0" applyBorder="0" applyAlignment="0" applyProtection="0"/>
  </cellStyleXfs>
  <cellXfs count="109">
    <xf numFmtId="0" fontId="0" fillId="0" borderId="0" xfId="0"/>
    <xf numFmtId="0" fontId="22" fillId="0" borderId="0" xfId="0" applyFont="1"/>
    <xf numFmtId="0" fontId="23" fillId="0" borderId="1" xfId="0" applyFont="1" applyBorder="1" applyAlignment="1">
      <alignment vertical="center" wrapText="1"/>
    </xf>
    <xf numFmtId="41" fontId="22" fillId="0" borderId="1" xfId="1" applyFont="1" applyBorder="1" applyAlignment="1">
      <alignment vertical="center" wrapText="1"/>
    </xf>
    <xf numFmtId="10" fontId="22" fillId="0" borderId="1" xfId="2" applyNumberFormat="1" applyFont="1" applyBorder="1" applyAlignment="1">
      <alignment vertical="center" wrapText="1"/>
    </xf>
    <xf numFmtId="10" fontId="22" fillId="0" borderId="1" xfId="2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41" fontId="22" fillId="0" borderId="1" xfId="1" applyFont="1" applyFill="1" applyBorder="1" applyAlignment="1">
      <alignment vertical="center" wrapText="1"/>
    </xf>
    <xf numFmtId="0" fontId="26" fillId="0" borderId="0" xfId="0" applyFont="1" applyAlignment="1">
      <alignment vertical="center"/>
    </xf>
    <xf numFmtId="0" fontId="27" fillId="0" borderId="0" xfId="0" applyFont="1"/>
    <xf numFmtId="0" fontId="27" fillId="2" borderId="1" xfId="0" applyFont="1" applyFill="1" applyBorder="1"/>
    <xf numFmtId="17" fontId="27" fillId="2" borderId="1" xfId="0" applyNumberFormat="1" applyFont="1" applyFill="1" applyBorder="1" applyAlignment="1">
      <alignment horizontal="center"/>
    </xf>
    <xf numFmtId="0" fontId="27" fillId="0" borderId="1" xfId="0" applyFont="1" applyBorder="1"/>
    <xf numFmtId="0" fontId="27" fillId="4" borderId="1" xfId="0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41" fontId="27" fillId="4" borderId="1" xfId="49" applyFont="1" applyFill="1" applyBorder="1" applyAlignment="1">
      <alignment horizontal="left"/>
    </xf>
    <xf numFmtId="41" fontId="27" fillId="4" borderId="1" xfId="49" applyFont="1" applyFill="1" applyBorder="1" applyAlignment="1">
      <alignment horizontal="center"/>
    </xf>
    <xf numFmtId="41" fontId="27" fillId="4" borderId="1" xfId="1" applyFont="1" applyFill="1" applyBorder="1" applyAlignment="1">
      <alignment horizontal="left"/>
    </xf>
    <xf numFmtId="41" fontId="27" fillId="36" borderId="1" xfId="1" applyFont="1" applyFill="1" applyBorder="1" applyAlignment="1">
      <alignment horizontal="left"/>
    </xf>
    <xf numFmtId="0" fontId="27" fillId="0" borderId="0" xfId="0" applyFont="1" applyAlignment="1">
      <alignment horizontal="center"/>
    </xf>
    <xf numFmtId="41" fontId="27" fillId="0" borderId="1" xfId="1" applyFont="1" applyBorder="1"/>
    <xf numFmtId="41" fontId="27" fillId="0" borderId="0" xfId="0" applyNumberFormat="1" applyFont="1"/>
    <xf numFmtId="3" fontId="27" fillId="0" borderId="0" xfId="0" applyNumberFormat="1" applyFont="1"/>
    <xf numFmtId="41" fontId="27" fillId="0" borderId="1" xfId="1" applyFont="1" applyFill="1" applyBorder="1" applyAlignment="1">
      <alignment horizontal="left"/>
    </xf>
    <xf numFmtId="10" fontId="27" fillId="0" borderId="0" xfId="2" applyNumberFormat="1" applyFont="1"/>
    <xf numFmtId="10" fontId="26" fillId="4" borderId="1" xfId="2" applyNumberFormat="1" applyFont="1" applyFill="1" applyBorder="1" applyAlignment="1">
      <alignment horizontal="center"/>
    </xf>
    <xf numFmtId="41" fontId="22" fillId="0" borderId="1" xfId="0" applyNumberFormat="1" applyFont="1" applyBorder="1" applyAlignment="1">
      <alignment vertical="center" wrapText="1"/>
    </xf>
    <xf numFmtId="41" fontId="26" fillId="0" borderId="1" xfId="0" applyNumberFormat="1" applyFont="1" applyBorder="1"/>
    <xf numFmtId="9" fontId="27" fillId="0" borderId="0" xfId="2" applyFont="1"/>
    <xf numFmtId="0" fontId="0" fillId="0" borderId="12" xfId="0" applyBorder="1"/>
    <xf numFmtId="0" fontId="0" fillId="0" borderId="14" xfId="0" applyBorder="1"/>
    <xf numFmtId="3" fontId="0" fillId="0" borderId="12" xfId="0" applyNumberFormat="1" applyBorder="1"/>
    <xf numFmtId="0" fontId="33" fillId="0" borderId="1" xfId="0" applyFont="1" applyBorder="1" applyAlignment="1">
      <alignment horizontal="center"/>
    </xf>
    <xf numFmtId="0" fontId="36" fillId="0" borderId="0" xfId="0" applyFont="1"/>
    <xf numFmtId="42" fontId="36" fillId="0" borderId="0" xfId="0" applyNumberFormat="1" applyFont="1"/>
    <xf numFmtId="0" fontId="38" fillId="3" borderId="2" xfId="0" applyFont="1" applyFill="1" applyBorder="1" applyAlignment="1">
      <alignment horizontal="center" wrapText="1"/>
    </xf>
    <xf numFmtId="0" fontId="38" fillId="4" borderId="0" xfId="0" applyFont="1" applyFill="1" applyAlignment="1">
      <alignment horizontal="center"/>
    </xf>
    <xf numFmtId="0" fontId="38" fillId="3" borderId="0" xfId="0" applyFont="1" applyFill="1" applyAlignment="1">
      <alignment horizontal="center"/>
    </xf>
    <xf numFmtId="41" fontId="26" fillId="4" borderId="1" xfId="1" applyFont="1" applyFill="1" applyBorder="1" applyAlignment="1">
      <alignment horizontal="center"/>
    </xf>
    <xf numFmtId="0" fontId="39" fillId="4" borderId="1" xfId="0" applyFont="1" applyFill="1" applyBorder="1" applyAlignment="1">
      <alignment wrapText="1"/>
    </xf>
    <xf numFmtId="0" fontId="39" fillId="4" borderId="1" xfId="0" applyFont="1" applyFill="1" applyBorder="1" applyAlignment="1">
      <alignment horizontal="left"/>
    </xf>
    <xf numFmtId="0" fontId="32" fillId="4" borderId="1" xfId="0" applyFont="1" applyFill="1" applyBorder="1" applyAlignment="1">
      <alignment horizontal="left"/>
    </xf>
    <xf numFmtId="0" fontId="39" fillId="4" borderId="1" xfId="0" applyFont="1" applyFill="1" applyBorder="1"/>
    <xf numFmtId="165" fontId="39" fillId="4" borderId="1" xfId="0" applyNumberFormat="1" applyFont="1" applyFill="1" applyBorder="1" applyAlignment="1">
      <alignment wrapText="1"/>
    </xf>
    <xf numFmtId="3" fontId="39" fillId="4" borderId="1" xfId="0" applyNumberFormat="1" applyFont="1" applyFill="1" applyBorder="1" applyAlignment="1">
      <alignment wrapText="1"/>
    </xf>
    <xf numFmtId="3" fontId="39" fillId="4" borderId="1" xfId="0" applyNumberFormat="1" applyFont="1" applyFill="1" applyBorder="1"/>
    <xf numFmtId="0" fontId="40" fillId="3" borderId="15" xfId="0" applyFont="1" applyFill="1" applyBorder="1" applyAlignment="1">
      <alignment horizontal="center" wrapText="1"/>
    </xf>
    <xf numFmtId="3" fontId="37" fillId="37" borderId="13" xfId="0" applyNumberFormat="1" applyFont="1" applyFill="1" applyBorder="1"/>
    <xf numFmtId="3" fontId="37" fillId="36" borderId="0" xfId="0" applyNumberFormat="1" applyFont="1" applyFill="1"/>
    <xf numFmtId="0" fontId="37" fillId="36" borderId="0" xfId="0" applyFont="1" applyFill="1"/>
    <xf numFmtId="0" fontId="37" fillId="37" borderId="12" xfId="0" applyFont="1" applyFill="1" applyBorder="1"/>
    <xf numFmtId="42" fontId="27" fillId="4" borderId="1" xfId="59" applyFont="1" applyFill="1" applyBorder="1" applyAlignment="1">
      <alignment horizontal="center"/>
    </xf>
    <xf numFmtId="42" fontId="26" fillId="4" borderId="1" xfId="59" applyFont="1" applyFill="1" applyBorder="1" applyAlignment="1">
      <alignment horizontal="center"/>
    </xf>
    <xf numFmtId="3" fontId="26" fillId="0" borderId="1" xfId="0" applyNumberFormat="1" applyFont="1" applyBorder="1" applyAlignment="1">
      <alignment horizontal="center"/>
    </xf>
    <xf numFmtId="42" fontId="26" fillId="0" borderId="1" xfId="59" applyFont="1" applyBorder="1" applyAlignment="1">
      <alignment horizontal="center"/>
    </xf>
    <xf numFmtId="41" fontId="41" fillId="38" borderId="0" xfId="1" applyFont="1" applyFill="1"/>
    <xf numFmtId="3" fontId="2" fillId="37" borderId="13" xfId="0" applyNumberFormat="1" applyFont="1" applyFill="1" applyBorder="1"/>
    <xf numFmtId="0" fontId="2" fillId="37" borderId="12" xfId="0" applyFont="1" applyFill="1" applyBorder="1"/>
    <xf numFmtId="0" fontId="26" fillId="0" borderId="16" xfId="0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0" fontId="27" fillId="0" borderId="18" xfId="0" applyFont="1" applyBorder="1"/>
    <xf numFmtId="42" fontId="27" fillId="0" borderId="19" xfId="59" applyFont="1" applyBorder="1"/>
    <xf numFmtId="10" fontId="27" fillId="0" borderId="18" xfId="2" applyNumberFormat="1" applyFont="1" applyBorder="1"/>
    <xf numFmtId="0" fontId="27" fillId="0" borderId="20" xfId="0" applyFont="1" applyBorder="1"/>
    <xf numFmtId="42" fontId="26" fillId="0" borderId="16" xfId="59" applyFont="1" applyFill="1" applyBorder="1"/>
    <xf numFmtId="10" fontId="26" fillId="4" borderId="0" xfId="2" applyNumberFormat="1" applyFont="1" applyFill="1" applyBorder="1" applyAlignment="1">
      <alignment horizontal="center"/>
    </xf>
    <xf numFmtId="41" fontId="26" fillId="4" borderId="1" xfId="2" applyNumberFormat="1" applyFont="1" applyFill="1" applyBorder="1" applyAlignment="1">
      <alignment horizontal="center"/>
    </xf>
    <xf numFmtId="0" fontId="26" fillId="0" borderId="16" xfId="0" applyFont="1" applyBorder="1"/>
    <xf numFmtId="10" fontId="26" fillId="0" borderId="21" xfId="0" applyNumberFormat="1" applyFont="1" applyBorder="1"/>
    <xf numFmtId="166" fontId="27" fillId="0" borderId="0" xfId="0" applyNumberFormat="1" applyFont="1"/>
    <xf numFmtId="0" fontId="42" fillId="4" borderId="1" xfId="0" applyFont="1" applyFill="1" applyBorder="1" applyAlignment="1">
      <alignment wrapText="1"/>
    </xf>
    <xf numFmtId="0" fontId="42" fillId="4" borderId="1" xfId="0" applyFont="1" applyFill="1" applyBorder="1" applyAlignment="1">
      <alignment horizontal="left"/>
    </xf>
    <xf numFmtId="0" fontId="42" fillId="4" borderId="1" xfId="0" applyFont="1" applyFill="1" applyBorder="1"/>
    <xf numFmtId="165" fontId="42" fillId="4" borderId="1" xfId="0" applyNumberFormat="1" applyFont="1" applyFill="1" applyBorder="1" applyAlignment="1">
      <alignment wrapText="1"/>
    </xf>
    <xf numFmtId="3" fontId="42" fillId="4" borderId="1" xfId="0" applyNumberFormat="1" applyFont="1" applyFill="1" applyBorder="1" applyAlignment="1">
      <alignment wrapText="1"/>
    </xf>
    <xf numFmtId="3" fontId="42" fillId="4" borderId="1" xfId="0" applyNumberFormat="1" applyFont="1" applyFill="1" applyBorder="1"/>
    <xf numFmtId="0" fontId="42" fillId="0" borderId="0" xfId="0" applyFont="1"/>
    <xf numFmtId="0" fontId="42" fillId="4" borderId="0" xfId="0" applyFont="1" applyFill="1" applyAlignment="1">
      <alignment wrapText="1"/>
    </xf>
    <xf numFmtId="0" fontId="44" fillId="39" borderId="0" xfId="0" applyFont="1" applyFill="1" applyAlignment="1">
      <alignment vertical="center"/>
    </xf>
    <xf numFmtId="0" fontId="43" fillId="0" borderId="0" xfId="0" applyFont="1" applyAlignment="1">
      <alignment vertical="center" wrapText="1"/>
    </xf>
    <xf numFmtId="0" fontId="45" fillId="40" borderId="1" xfId="0" applyFont="1" applyFill="1" applyBorder="1" applyAlignment="1">
      <alignment vertical="center"/>
    </xf>
    <xf numFmtId="0" fontId="45" fillId="40" borderId="1" xfId="0" applyFont="1" applyFill="1" applyBorder="1" applyAlignment="1">
      <alignment horizontal="center" vertical="center"/>
    </xf>
    <xf numFmtId="0" fontId="45" fillId="0" borderId="1" xfId="0" applyFont="1" applyBorder="1" applyAlignment="1">
      <alignment vertical="center"/>
    </xf>
    <xf numFmtId="0" fontId="45" fillId="41" borderId="1" xfId="0" applyFont="1" applyFill="1" applyBorder="1" applyAlignment="1">
      <alignment horizontal="center" vertical="center"/>
    </xf>
    <xf numFmtId="0" fontId="44" fillId="41" borderId="1" xfId="0" applyFont="1" applyFill="1" applyBorder="1" applyAlignment="1">
      <alignment horizontal="center" vertical="center"/>
    </xf>
    <xf numFmtId="0" fontId="45" fillId="39" borderId="1" xfId="0" applyFont="1" applyFill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/>
    <xf numFmtId="41" fontId="46" fillId="0" borderId="0" xfId="1" applyFont="1"/>
    <xf numFmtId="167" fontId="17" fillId="0" borderId="0" xfId="2" applyNumberFormat="1" applyFont="1"/>
    <xf numFmtId="3" fontId="46" fillId="0" borderId="0" xfId="0" applyNumberFormat="1" applyFont="1" applyAlignment="1">
      <alignment horizontal="right" vertical="center"/>
    </xf>
    <xf numFmtId="0" fontId="17" fillId="0" borderId="0" xfId="0" applyFont="1"/>
    <xf numFmtId="1" fontId="17" fillId="0" borderId="0" xfId="0" applyNumberFormat="1" applyFont="1"/>
    <xf numFmtId="41" fontId="46" fillId="0" borderId="0" xfId="0" applyNumberFormat="1" applyFont="1"/>
    <xf numFmtId="4" fontId="39" fillId="4" borderId="1" xfId="0" applyNumberFormat="1" applyFont="1" applyFill="1" applyBorder="1" applyAlignment="1">
      <alignment wrapText="1"/>
    </xf>
    <xf numFmtId="0" fontId="22" fillId="0" borderId="0" xfId="0" applyFont="1" applyAlignment="1">
      <alignment vertical="center"/>
    </xf>
    <xf numFmtId="168" fontId="39" fillId="4" borderId="1" xfId="59" applyNumberFormat="1" applyFont="1" applyFill="1" applyBorder="1"/>
    <xf numFmtId="3" fontId="0" fillId="0" borderId="0" xfId="0" applyNumberFormat="1"/>
    <xf numFmtId="3" fontId="39" fillId="36" borderId="1" xfId="0" applyNumberFormat="1" applyFont="1" applyFill="1" applyBorder="1"/>
    <xf numFmtId="3" fontId="36" fillId="0" borderId="0" xfId="0" applyNumberFormat="1" applyFont="1"/>
    <xf numFmtId="0" fontId="37" fillId="37" borderId="14" xfId="0" applyFont="1" applyFill="1" applyBorder="1"/>
    <xf numFmtId="3" fontId="37" fillId="37" borderId="12" xfId="0" applyNumberFormat="1" applyFont="1" applyFill="1" applyBorder="1"/>
    <xf numFmtId="0" fontId="36" fillId="0" borderId="14" xfId="0" applyFont="1" applyBorder="1"/>
    <xf numFmtId="0" fontId="36" fillId="0" borderId="12" xfId="0" applyFont="1" applyBorder="1"/>
    <xf numFmtId="3" fontId="36" fillId="0" borderId="12" xfId="0" applyNumberFormat="1" applyFont="1" applyBorder="1"/>
    <xf numFmtId="3" fontId="36" fillId="0" borderId="13" xfId="0" applyNumberFormat="1" applyFont="1" applyBorder="1"/>
    <xf numFmtId="2" fontId="39" fillId="4" borderId="1" xfId="0" applyNumberFormat="1" applyFont="1" applyFill="1" applyBorder="1"/>
    <xf numFmtId="0" fontId="44" fillId="0" borderId="0" xfId="0" applyFont="1" applyAlignment="1">
      <alignment vertical="center"/>
    </xf>
  </cellXfs>
  <cellStyles count="60">
    <cellStyle name="20% - Énfasis1" xfId="20" builtinId="30" customBuiltin="1"/>
    <cellStyle name="20% - Énfasis2" xfId="23" builtinId="34" customBuiltin="1"/>
    <cellStyle name="20% - Énfasis3" xfId="26" builtinId="38" customBuiltin="1"/>
    <cellStyle name="20% - Énfasis4" xfId="29" builtinId="42" customBuiltin="1"/>
    <cellStyle name="20% - Énfasis5" xfId="32" builtinId="46" customBuiltin="1"/>
    <cellStyle name="20% - Énfasis6" xfId="35" builtinId="50" customBuiltin="1"/>
    <cellStyle name="40% - Énfasis1" xfId="21" builtinId="31" customBuiltin="1"/>
    <cellStyle name="40% - Énfasis2" xfId="24" builtinId="35" customBuiltin="1"/>
    <cellStyle name="40% - Énfasis3" xfId="27" builtinId="39" customBuiltin="1"/>
    <cellStyle name="40% - Énfasis4" xfId="30" builtinId="43" customBuiltin="1"/>
    <cellStyle name="40% - Énfasis5" xfId="33" builtinId="47" customBuiltin="1"/>
    <cellStyle name="40% - Énfasis6" xfId="36" builtinId="51" customBuiltin="1"/>
    <cellStyle name="60% - Énfasis1 2" xfId="40" xr:uid="{00000000-0005-0000-0000-00000C000000}"/>
    <cellStyle name="60% - Énfasis2 2" xfId="41" xr:uid="{00000000-0005-0000-0000-00000D000000}"/>
    <cellStyle name="60% - Énfasis3 2" xfId="42" xr:uid="{00000000-0005-0000-0000-00000E000000}"/>
    <cellStyle name="60% - Énfasis4 2" xfId="43" xr:uid="{00000000-0005-0000-0000-00000F000000}"/>
    <cellStyle name="60% - Énfasis5 2" xfId="44" xr:uid="{00000000-0005-0000-0000-000010000000}"/>
    <cellStyle name="60% - Énfasis6 2" xfId="45" xr:uid="{00000000-0005-0000-0000-000011000000}"/>
    <cellStyle name="Bueno" xfId="8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2" builtinId="33" customBuiltin="1"/>
    <cellStyle name="Énfasis3" xfId="25" builtinId="37" customBuiltin="1"/>
    <cellStyle name="Énfasis4" xfId="28" builtinId="41" customBuiltin="1"/>
    <cellStyle name="Énfasis5" xfId="31" builtinId="45" customBuiltin="1"/>
    <cellStyle name="Énfasis6" xfId="34" builtinId="49" customBuiltin="1"/>
    <cellStyle name="Entrada" xfId="10" builtinId="20" customBuiltin="1"/>
    <cellStyle name="Incorrecto" xfId="9" builtinId="27" customBuiltin="1"/>
    <cellStyle name="Millares [0]" xfId="1" builtinId="6"/>
    <cellStyle name="Millares [0] 2" xfId="37" xr:uid="{00000000-0005-0000-0000-000021000000}"/>
    <cellStyle name="Millares [0] 2 2" xfId="51" xr:uid="{8EB0F839-B755-41A0-A585-D39AF55DA626}"/>
    <cellStyle name="Millares [0] 3" xfId="49" xr:uid="{780A76E1-C01B-4737-B99F-0883DE7FF88B}"/>
    <cellStyle name="Moneda [0]" xfId="59" builtinId="7"/>
    <cellStyle name="Moneda [0] 2" xfId="50" xr:uid="{2FCF3052-2771-4935-883A-38309F4B8E88}"/>
    <cellStyle name="Moneda 2" xfId="38" xr:uid="{00000000-0005-0000-0000-000024000000}"/>
    <cellStyle name="Neutral 2" xfId="39" xr:uid="{00000000-0005-0000-0000-000025000000}"/>
    <cellStyle name="Normal" xfId="0" builtinId="0"/>
    <cellStyle name="Normal 10" xfId="58" xr:uid="{75FA7CDF-D6C7-461B-A9D2-4A34243DDC8C}"/>
    <cellStyle name="Normal 2" xfId="46" xr:uid="{00000000-0005-0000-0000-000027000000}"/>
    <cellStyle name="Normal 3" xfId="47" xr:uid="{00000000-0005-0000-0000-000028000000}"/>
    <cellStyle name="Normal 3 2" xfId="52" xr:uid="{DCCF52E6-7957-461A-95E6-7677D3F8CB62}"/>
    <cellStyle name="Normal 4" xfId="48" xr:uid="{B1A0FEBE-2CFF-411D-ADA0-2F857523B530}"/>
    <cellStyle name="Normal 5" xfId="53" xr:uid="{420EB464-6EC2-49E7-B8FA-62589C012D7E}"/>
    <cellStyle name="Normal 6" xfId="54" xr:uid="{4A87D451-E933-44DE-B57A-43FBD91A5130}"/>
    <cellStyle name="Normal 7" xfId="55" xr:uid="{077A61CE-EE00-4E72-954D-EB23F105D775}"/>
    <cellStyle name="Normal 8" xfId="56" xr:uid="{9CB74F41-5570-4888-8DD2-776BA35809C9}"/>
    <cellStyle name="Normal 9" xfId="57" xr:uid="{048205F3-7321-4729-89CF-124AAE1FCB4F}"/>
    <cellStyle name="Notas" xfId="16" builtinId="10" customBuiltin="1"/>
    <cellStyle name="Porcentaje" xfId="2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0</xdr:rowOff>
    </xdr:from>
    <xdr:to>
      <xdr:col>4</xdr:col>
      <xdr:colOff>379212</xdr:colOff>
      <xdr:row>42</xdr:row>
      <xdr:rowOff>95901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D17F13-FC5D-F297-FA9D-7AB07F1D5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688" y="4143375"/>
          <a:ext cx="4248743" cy="46679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Z61"/>
  <sheetViews>
    <sheetView zoomScaleNormal="100" workbookViewId="0">
      <selection activeCell="O41" sqref="O41"/>
    </sheetView>
  </sheetViews>
  <sheetFormatPr baseColWidth="10" defaultColWidth="11.453125" defaultRowHeight="13" x14ac:dyDescent="0.3"/>
  <cols>
    <col min="1" max="1" width="11.453125" style="9" customWidth="1"/>
    <col min="2" max="2" width="24.81640625" style="9" customWidth="1"/>
    <col min="3" max="3" width="12.7265625" style="9" bestFit="1" customWidth="1"/>
    <col min="4" max="4" width="12.453125" style="9" customWidth="1"/>
    <col min="5" max="5" width="14.81640625" style="9" customWidth="1"/>
    <col min="6" max="6" width="11.54296875" style="9" customWidth="1"/>
    <col min="7" max="7" width="13.81640625" style="9" customWidth="1"/>
    <col min="8" max="8" width="11.54296875" style="9" customWidth="1"/>
    <col min="9" max="9" width="13.81640625" style="9" customWidth="1"/>
    <col min="10" max="10" width="11.54296875" style="9" customWidth="1"/>
    <col min="11" max="11" width="12.81640625" style="9" customWidth="1"/>
    <col min="12" max="12" width="11.54296875" style="9" customWidth="1"/>
    <col min="13" max="13" width="13" style="9" customWidth="1"/>
    <col min="14" max="14" width="11.54296875" style="9" customWidth="1"/>
    <col min="15" max="15" width="13.81640625" style="9" customWidth="1"/>
    <col min="16" max="16" width="11.453125" style="9"/>
    <col min="17" max="17" width="12.7265625" style="9" bestFit="1" customWidth="1"/>
    <col min="18" max="18" width="11.453125" style="9"/>
    <col min="19" max="19" width="12.7265625" style="9" bestFit="1" customWidth="1"/>
    <col min="20" max="20" width="13.1796875" style="9" bestFit="1" customWidth="1"/>
    <col min="21" max="21" width="12.7265625" style="9" bestFit="1" customWidth="1"/>
    <col min="22" max="22" width="13.1796875" style="9" bestFit="1" customWidth="1"/>
    <col min="23" max="23" width="12.7265625" style="9" bestFit="1" customWidth="1"/>
    <col min="24" max="24" width="12.81640625" style="9" bestFit="1" customWidth="1"/>
    <col min="25" max="25" width="12.7265625" style="9" bestFit="1" customWidth="1"/>
    <col min="26" max="26" width="12.26953125" style="9" bestFit="1" customWidth="1"/>
    <col min="27" max="16384" width="11.453125" style="9"/>
  </cols>
  <sheetData>
    <row r="2" spans="2:21" x14ac:dyDescent="0.3">
      <c r="B2" s="108" t="s">
        <v>351</v>
      </c>
      <c r="C2" s="108"/>
    </row>
    <row r="3" spans="2:21" ht="14.5" x14ac:dyDescent="0.3">
      <c r="B3" s="79" t="s">
        <v>352</v>
      </c>
      <c r="C3" s="80"/>
    </row>
    <row r="4" spans="2:21" x14ac:dyDescent="0.3">
      <c r="B4" s="81" t="s">
        <v>353</v>
      </c>
      <c r="C4" s="82" t="s">
        <v>24</v>
      </c>
      <c r="D4" s="82" t="s">
        <v>25</v>
      </c>
      <c r="E4" s="82" t="s">
        <v>28</v>
      </c>
      <c r="F4" s="82" t="s">
        <v>29</v>
      </c>
      <c r="G4" s="82" t="s">
        <v>31</v>
      </c>
      <c r="H4" s="82" t="s">
        <v>32</v>
      </c>
      <c r="I4" s="82" t="s">
        <v>38</v>
      </c>
      <c r="J4" s="82" t="s">
        <v>39</v>
      </c>
      <c r="K4" s="82" t="s">
        <v>40</v>
      </c>
      <c r="L4" s="82" t="s">
        <v>41</v>
      </c>
      <c r="M4" s="82" t="s">
        <v>42</v>
      </c>
      <c r="N4" s="82" t="s">
        <v>43</v>
      </c>
      <c r="O4" s="82" t="s">
        <v>26</v>
      </c>
    </row>
    <row r="5" spans="2:21" x14ac:dyDescent="0.3">
      <c r="B5" s="83" t="s">
        <v>354</v>
      </c>
      <c r="C5" s="84">
        <v>0</v>
      </c>
      <c r="D5" s="84">
        <v>0</v>
      </c>
      <c r="E5" s="84">
        <v>0</v>
      </c>
      <c r="F5" s="84">
        <v>0</v>
      </c>
      <c r="G5" s="84">
        <v>0</v>
      </c>
      <c r="H5" s="84">
        <v>0</v>
      </c>
      <c r="I5" s="84">
        <v>0</v>
      </c>
      <c r="J5" s="84">
        <v>0</v>
      </c>
      <c r="K5" s="84">
        <v>0</v>
      </c>
      <c r="L5" s="84">
        <v>0</v>
      </c>
      <c r="M5" s="84">
        <v>0</v>
      </c>
      <c r="N5" s="84">
        <v>0</v>
      </c>
      <c r="O5" s="85">
        <f>SUM(C5:N5)</f>
        <v>0</v>
      </c>
    </row>
    <row r="6" spans="2:21" x14ac:dyDescent="0.3">
      <c r="B6" s="83" t="s">
        <v>355</v>
      </c>
      <c r="C6" s="84">
        <v>0</v>
      </c>
      <c r="D6" s="86">
        <v>2</v>
      </c>
      <c r="E6" s="86">
        <v>2</v>
      </c>
      <c r="F6" s="84">
        <v>0</v>
      </c>
      <c r="G6" s="84">
        <v>0</v>
      </c>
      <c r="H6" s="84">
        <v>0</v>
      </c>
      <c r="I6" s="84">
        <v>0</v>
      </c>
      <c r="J6" s="86">
        <v>1</v>
      </c>
      <c r="K6" s="84">
        <v>0</v>
      </c>
      <c r="L6" s="84">
        <v>0</v>
      </c>
      <c r="M6" s="86">
        <v>1</v>
      </c>
      <c r="N6" s="84">
        <v>0</v>
      </c>
      <c r="O6" s="85">
        <f>SUM(C6:N6)</f>
        <v>6</v>
      </c>
    </row>
    <row r="7" spans="2:21" x14ac:dyDescent="0.3">
      <c r="B7" s="83" t="s">
        <v>18</v>
      </c>
      <c r="C7" s="87">
        <f>SUM(C5:C6)</f>
        <v>0</v>
      </c>
      <c r="D7" s="87">
        <f t="shared" ref="D7:N7" si="0">SUM(D5:D6)</f>
        <v>2</v>
      </c>
      <c r="E7" s="87">
        <f t="shared" si="0"/>
        <v>2</v>
      </c>
      <c r="F7" s="87">
        <f t="shared" si="0"/>
        <v>0</v>
      </c>
      <c r="G7" s="87">
        <f t="shared" si="0"/>
        <v>0</v>
      </c>
      <c r="H7" s="87">
        <f t="shared" si="0"/>
        <v>0</v>
      </c>
      <c r="I7" s="87">
        <f t="shared" si="0"/>
        <v>0</v>
      </c>
      <c r="J7" s="87">
        <f t="shared" si="0"/>
        <v>1</v>
      </c>
      <c r="K7" s="87">
        <f t="shared" si="0"/>
        <v>0</v>
      </c>
      <c r="L7" s="87">
        <f t="shared" si="0"/>
        <v>0</v>
      </c>
      <c r="M7" s="87">
        <f t="shared" ref="M7" si="1">SUM(M5:M6)</f>
        <v>1</v>
      </c>
      <c r="N7" s="87">
        <f t="shared" si="0"/>
        <v>0</v>
      </c>
      <c r="O7" s="85">
        <f>SUM(O5:O6)</f>
        <v>6</v>
      </c>
    </row>
    <row r="9" spans="2:21" x14ac:dyDescent="0.3">
      <c r="B9" s="8" t="s">
        <v>16</v>
      </c>
    </row>
    <row r="10" spans="2:21" x14ac:dyDescent="0.3">
      <c r="B10" s="10" t="s">
        <v>17</v>
      </c>
      <c r="C10" s="11" t="s">
        <v>24</v>
      </c>
      <c r="D10" s="11" t="s">
        <v>25</v>
      </c>
      <c r="E10" s="11" t="s">
        <v>28</v>
      </c>
      <c r="F10" s="11" t="s">
        <v>29</v>
      </c>
      <c r="G10" s="11" t="s">
        <v>31</v>
      </c>
      <c r="H10" s="11" t="s">
        <v>32</v>
      </c>
      <c r="I10" s="11" t="s">
        <v>38</v>
      </c>
      <c r="J10" s="11" t="s">
        <v>39</v>
      </c>
      <c r="K10" s="11" t="s">
        <v>40</v>
      </c>
      <c r="L10" s="11" t="s">
        <v>41</v>
      </c>
      <c r="M10" s="11" t="s">
        <v>42</v>
      </c>
      <c r="N10" s="11" t="s">
        <v>43</v>
      </c>
      <c r="O10" s="11" t="s">
        <v>26</v>
      </c>
    </row>
    <row r="11" spans="2:21" x14ac:dyDescent="0.3">
      <c r="B11" s="12" t="s">
        <v>55</v>
      </c>
      <c r="C11" s="13">
        <f>COUNTIF('Compras Enero'!$D$2:$D$13,"Convenio Marco")</f>
        <v>5</v>
      </c>
      <c r="D11" s="13">
        <f>COUNTIF('Compras Febrero'!$D$2:$D$10,"Convenio Marco")</f>
        <v>2</v>
      </c>
      <c r="E11" s="13">
        <f>COUNTIF('Compras Marzo'!$D$2:$D$26,"Convenio Marco")</f>
        <v>14</v>
      </c>
      <c r="F11" s="13">
        <f>COUNTIF('Compras Abril'!$D$2:$D$16,"Convenio Marco")</f>
        <v>6</v>
      </c>
      <c r="G11" s="13">
        <f>COUNTIF('Compras Mayo'!$D$3:$D$15,"Convenio Marco")</f>
        <v>4</v>
      </c>
      <c r="H11" s="13">
        <f>COUNTIF('Compras Junio'!$D$2:$D$14,"Convenio Marco")</f>
        <v>6</v>
      </c>
      <c r="I11" s="13">
        <f>COUNTIF('Compras Julio'!$D$2:$D$35,"Convenio Marco")</f>
        <v>23</v>
      </c>
      <c r="J11" s="13">
        <f>COUNTIF('Compras Agosto'!$D$2:$D$37,"Convenio Marco")</f>
        <v>30</v>
      </c>
      <c r="K11" s="13">
        <f>COUNTIF('Compras Septiembre'!$D$2:$D$7,"Convenio Marco")</f>
        <v>1</v>
      </c>
      <c r="L11" s="13">
        <f>COUNTIF('Compras Octubre'!$D$2:$D$12,"Convenio Marco")</f>
        <v>1</v>
      </c>
      <c r="M11" s="13">
        <f>COUNTIF('Compras Noviembre'!$D$2:$D$16,"Convenio Marco")</f>
        <v>0</v>
      </c>
      <c r="N11" s="13">
        <f>COUNTIF('Compras Diciembre'!$D$2:$D$32,"Convenio Marco")</f>
        <v>9</v>
      </c>
      <c r="O11" s="14">
        <f>SUM(C11:N11)</f>
        <v>101</v>
      </c>
    </row>
    <row r="12" spans="2:21" x14ac:dyDescent="0.3">
      <c r="B12" s="12" t="s">
        <v>0</v>
      </c>
      <c r="C12" s="13">
        <f>COUNTIF('Compras Enero'!$D$2:$D$13,"Licitaciones")</f>
        <v>0</v>
      </c>
      <c r="D12" s="13">
        <f>COUNTIF('Compras Febrero'!$D$2:$D$10,"Licitaciones")</f>
        <v>2</v>
      </c>
      <c r="E12" s="13">
        <f>COUNTIF('Compras Marzo'!$D$2:$D$26,"Licitaciones")</f>
        <v>1</v>
      </c>
      <c r="F12" s="13">
        <f>COUNTIF('Compras Abril'!$D$2:$D$16,"Licitaciones")</f>
        <v>2</v>
      </c>
      <c r="G12" s="13">
        <f>COUNTIF('Compras Mayo'!$D$2:$D$15,"Licitaciones")</f>
        <v>5</v>
      </c>
      <c r="H12" s="13">
        <f>COUNTIF('Compras Junio'!$D$2:$D$14,"Licitaciones")</f>
        <v>2</v>
      </c>
      <c r="I12" s="13">
        <f>COUNTIF('Compras Julio'!$D$2:$D$35,"Licitaciones")</f>
        <v>3</v>
      </c>
      <c r="J12" s="13">
        <f>COUNTIF('Compras Agosto'!$D$2:$D$37,"Licitaciones")</f>
        <v>1</v>
      </c>
      <c r="K12" s="13">
        <f>COUNTIF('Compras Septiembre'!$D$2:$D$7,"Licitaciones")</f>
        <v>1</v>
      </c>
      <c r="L12" s="13">
        <f>COUNTIF('Compras Octubre'!$D$2:$D$12,"Licitaciones")</f>
        <v>2</v>
      </c>
      <c r="M12" s="13">
        <f>COUNTIF('Compras Noviembre'!$D$2:$D$16,"Licitaciones")</f>
        <v>5</v>
      </c>
      <c r="N12" s="13">
        <f>COUNTIF('Compras Diciembre'!$D$2:$D$32,"Licitaciones")</f>
        <v>3</v>
      </c>
      <c r="O12" s="14">
        <f>SUM(C12:N12)</f>
        <v>27</v>
      </c>
    </row>
    <row r="13" spans="2:21" x14ac:dyDescent="0.3">
      <c r="B13" s="12" t="s">
        <v>27</v>
      </c>
      <c r="C13" s="13">
        <f>COUNTIF('Compras Enero'!$D$2:$D$13,"Trato Directo")</f>
        <v>2</v>
      </c>
      <c r="D13" s="13">
        <f>COUNTIF('Compras Febrero'!$D$2:$D$10,"Trato Directo")</f>
        <v>1</v>
      </c>
      <c r="E13" s="13">
        <f>COUNTIF('Compras Marzo'!$D$2:$D$26,"Trato Directo")</f>
        <v>2</v>
      </c>
      <c r="F13" s="13">
        <f>COUNTIF('Compras Abril'!$D$2:$D$16,"Trato Directo")</f>
        <v>0</v>
      </c>
      <c r="G13" s="13">
        <f>COUNTIF('Compras Mayo'!$D$3:$D$15,"Trato Directo")</f>
        <v>1</v>
      </c>
      <c r="H13" s="13">
        <f>COUNTIF('Compras Junio'!$D$2:$D$14,"Trato Directo")</f>
        <v>0</v>
      </c>
      <c r="I13" s="13">
        <f>COUNTIF('Compras Julio'!$D$2:$D$35,"Trato Directo")</f>
        <v>1</v>
      </c>
      <c r="J13" s="13">
        <f>COUNTIF('Compras Agosto'!$D$2:$D$37,"Trato Directo")</f>
        <v>0</v>
      </c>
      <c r="K13" s="13">
        <f>COUNTIF('Compras Septiembre'!$D$2:$D$7,"Trato Directo")</f>
        <v>0</v>
      </c>
      <c r="L13" s="13">
        <f>COUNTIF('Compras Octubre'!$D$2:$D$12,"Trato Directo")</f>
        <v>0</v>
      </c>
      <c r="M13" s="13">
        <f>COUNTIF('Compras Noviembre'!$D$2:$D$16,"Trato Directo")</f>
        <v>1</v>
      </c>
      <c r="N13" s="13">
        <f>COUNTIF('Compras Diciembre'!$D$2:$D$32,"Trato Directo")</f>
        <v>2</v>
      </c>
      <c r="O13" s="14">
        <f t="shared" ref="O13:O15" si="2">SUM(C13:N13)</f>
        <v>10</v>
      </c>
    </row>
    <row r="14" spans="2:21" x14ac:dyDescent="0.3">
      <c r="B14" s="12" t="s">
        <v>58</v>
      </c>
      <c r="C14" s="13">
        <f>COUNTIF('Compras Enero'!$D$2:$D$13,"Compra Ágil")</f>
        <v>5</v>
      </c>
      <c r="D14" s="13">
        <f>COUNTIF('Compras Febrero'!$D$2:$D$10,"Compra Ágil")</f>
        <v>4</v>
      </c>
      <c r="E14" s="13">
        <f>COUNTIF('Compras Marzo'!$D$2:$D$26,"Compra Ágil")</f>
        <v>7</v>
      </c>
      <c r="F14" s="13">
        <f>COUNTIF('Compras Abril'!$D$2:$D$16,"Compra Ágil")</f>
        <v>7</v>
      </c>
      <c r="G14" s="13">
        <f>COUNTIF('Compras Mayo'!$D$3:$D$15,"Compra Ágil")</f>
        <v>4</v>
      </c>
      <c r="H14" s="13">
        <f>COUNTIF('Compras Junio'!$D$2:$D$14,"Compra Ágil")</f>
        <v>5</v>
      </c>
      <c r="I14" s="13">
        <f>COUNTIF('Compras Julio'!$D$2:$D$35,"Compra Ágil")</f>
        <v>7</v>
      </c>
      <c r="J14" s="13">
        <f>COUNTIF('Compras Agosto'!$D$2:$D$37,"Compra Ágil")</f>
        <v>5</v>
      </c>
      <c r="K14" s="13">
        <f>COUNTIF('Compras Septiembre'!$D$2:$D$7,"Compra Ágil")</f>
        <v>4</v>
      </c>
      <c r="L14" s="13">
        <f>COUNTIF('Compras Octubre'!$D$2:$D$12,"Compra Ágil")</f>
        <v>8</v>
      </c>
      <c r="M14" s="13">
        <f>COUNTIF('Compras Noviembre'!$D$2:$D$16,"Compra Ágil")</f>
        <v>9</v>
      </c>
      <c r="N14" s="13">
        <f>COUNTIF('Compras Diciembre'!$D$2:$D$32,"Compra Ágil")</f>
        <v>17</v>
      </c>
      <c r="O14" s="14">
        <f t="shared" si="2"/>
        <v>82</v>
      </c>
    </row>
    <row r="15" spans="2:21" x14ac:dyDescent="0.3">
      <c r="B15" s="12" t="s">
        <v>1</v>
      </c>
      <c r="C15" s="13">
        <f>COUNTIF('Compras Enero'!$D$2:$D$13,"Compras Coordinadas")</f>
        <v>0</v>
      </c>
      <c r="D15" s="13">
        <f>COUNTIF('Compras Febrero'!$D$2:$D$10,"Compras Coordinadas")</f>
        <v>0</v>
      </c>
      <c r="E15" s="13">
        <f>COUNTIF('Compras Marzo'!$D$2:$D$26,"Compras Coordinadas")</f>
        <v>1</v>
      </c>
      <c r="F15" s="13">
        <f>COUNTIF('Compras Abril'!$D$2:$D$16,"Compras Coordinadas")</f>
        <v>0</v>
      </c>
      <c r="G15" s="13">
        <f>COUNTIF('Compras Mayo'!$D$3:$D$15,"Compras Coordinadas")</f>
        <v>0</v>
      </c>
      <c r="H15" s="13">
        <f>COUNTIF('Compras Junio'!$D$2:$D$14,"Compras Coordinadas")</f>
        <v>0</v>
      </c>
      <c r="I15" s="13">
        <f>COUNTIF('Compras Julio'!$D$2:$D$35,"Compras Coordinadas")</f>
        <v>0</v>
      </c>
      <c r="J15" s="13">
        <f>COUNTIF('Compras Agosto'!$D$2:$D$37,"Compras Coordinadas")</f>
        <v>0</v>
      </c>
      <c r="K15" s="13">
        <f>COUNTIF('Compras Septiembre'!$D$2:$D$7,"Compras Coordinadas")</f>
        <v>0</v>
      </c>
      <c r="L15" s="13">
        <f>COUNTIF('Compras Octubre'!$D$2:$D12,"Compras Coordinadas")</f>
        <v>0</v>
      </c>
      <c r="M15" s="13">
        <f>COUNTIF('Compras Noviembre'!$D$2:$D16,"Compras Coordinadas")</f>
        <v>0</v>
      </c>
      <c r="N15" s="13">
        <f>COUNTIF('Compras Diciembre'!$D$2:$D32,"Compras Coordinadas")</f>
        <v>0</v>
      </c>
      <c r="O15" s="14">
        <f t="shared" si="2"/>
        <v>1</v>
      </c>
    </row>
    <row r="16" spans="2:21" ht="14.5" x14ac:dyDescent="0.35">
      <c r="B16" s="12" t="s">
        <v>18</v>
      </c>
      <c r="C16" s="15">
        <f t="shared" ref="C16:I16" si="3">SUM(C11:C15)</f>
        <v>12</v>
      </c>
      <c r="D16" s="15">
        <f t="shared" si="3"/>
        <v>9</v>
      </c>
      <c r="E16" s="15">
        <f t="shared" si="3"/>
        <v>25</v>
      </c>
      <c r="F16" s="15">
        <f t="shared" si="3"/>
        <v>15</v>
      </c>
      <c r="G16" s="15">
        <f t="shared" si="3"/>
        <v>14</v>
      </c>
      <c r="H16" s="15">
        <f t="shared" si="3"/>
        <v>13</v>
      </c>
      <c r="I16" s="15">
        <f t="shared" si="3"/>
        <v>34</v>
      </c>
      <c r="J16" s="15">
        <f t="shared" ref="J16:K16" si="4">SUM(J11:J15)</f>
        <v>36</v>
      </c>
      <c r="K16" s="15">
        <f t="shared" si="4"/>
        <v>6</v>
      </c>
      <c r="L16" s="15">
        <f>SUM(L11:L15)</f>
        <v>11</v>
      </c>
      <c r="M16" s="33">
        <f>SUM(M11:M15)</f>
        <v>15</v>
      </c>
      <c r="N16" s="33">
        <f>SUM(N11:N15)</f>
        <v>31</v>
      </c>
      <c r="O16" s="14">
        <f>SUM(O11:O15)</f>
        <v>221</v>
      </c>
      <c r="P16" s="23">
        <f>+O16-'OC Acumulado'!U238</f>
        <v>0</v>
      </c>
      <c r="Q16"/>
      <c r="R16"/>
      <c r="S16"/>
      <c r="U16"/>
    </row>
    <row r="18" spans="2:18" x14ac:dyDescent="0.3">
      <c r="B18" s="8" t="s">
        <v>138</v>
      </c>
    </row>
    <row r="19" spans="2:18" x14ac:dyDescent="0.3">
      <c r="B19" s="10" t="s">
        <v>17</v>
      </c>
      <c r="C19" s="11" t="s">
        <v>24</v>
      </c>
      <c r="D19" s="11" t="s">
        <v>25</v>
      </c>
      <c r="E19" s="11" t="s">
        <v>28</v>
      </c>
      <c r="F19" s="11" t="s">
        <v>29</v>
      </c>
      <c r="G19" s="11" t="s">
        <v>31</v>
      </c>
      <c r="H19" s="11" t="s">
        <v>32</v>
      </c>
      <c r="I19" s="11" t="s">
        <v>38</v>
      </c>
      <c r="J19" s="11" t="s">
        <v>39</v>
      </c>
      <c r="K19" s="11" t="s">
        <v>40</v>
      </c>
      <c r="L19" s="11" t="s">
        <v>41</v>
      </c>
      <c r="M19" s="11" t="s">
        <v>42</v>
      </c>
      <c r="N19" s="11" t="s">
        <v>43</v>
      </c>
      <c r="O19" s="11" t="s">
        <v>26</v>
      </c>
    </row>
    <row r="20" spans="2:18" x14ac:dyDescent="0.3">
      <c r="B20" s="12" t="s">
        <v>55</v>
      </c>
      <c r="C20" s="52">
        <f>SUMIFS('Compras Enero'!$S$2:$S$13,'Compras Enero'!$D$2:$D$13,"Convenio Marco")</f>
        <v>5798076</v>
      </c>
      <c r="D20" s="52">
        <f>SUMIFS('Compras Febrero'!$S$2:$S$10,'Compras Febrero'!$D$2:$D$10,"Convenio Marco")</f>
        <v>511189</v>
      </c>
      <c r="E20" s="52">
        <f>SUMIFS('Compras Marzo'!$S$2:$S$26,'Compras Marzo'!$D$2:$D$26,"Convenio Marco")</f>
        <v>5014950</v>
      </c>
      <c r="F20" s="52">
        <f>SUMIFS('Compras Abril'!$S$2:$S$16,'Compras Abril'!$D$2:$D$16,"Convenio Marco")</f>
        <v>1771710</v>
      </c>
      <c r="G20" s="52">
        <f>SUMIFS('Compras Mayo'!$S$3:$S$15,'Compras Mayo'!$D$3:$D$15,"Convenio Marco")</f>
        <v>3803778</v>
      </c>
      <c r="H20" s="52">
        <f>SUMIFS('Compras Junio'!$S$2:$S$14,'Compras Junio'!$D$2:$D$14,"Convenio Marco")</f>
        <v>4738083</v>
      </c>
      <c r="I20" s="52">
        <f>SUMIFS('Compras Julio'!$S$2:$S$35,'Compras Julio'!$D$2:$D$35,"Convenio Marco")</f>
        <v>8694307</v>
      </c>
      <c r="J20" s="52">
        <f>SUMIFS('Compras Agosto'!$S$2:$S$37,'Compras Agosto'!$D$2:$D$37,"Convenio Marco")</f>
        <v>25798130</v>
      </c>
      <c r="K20" s="52">
        <f>SUMIFS('Compras Septiembre'!$S$2:$S$7,'Compras Septiembre'!$D$2:$D$7,"Convenio Marco")</f>
        <v>285241</v>
      </c>
      <c r="L20" s="52">
        <f>SUMIFS('Compras Octubre'!$S$2:$S$12,'Compras Octubre'!$D$2:$D$12,"Convenio Marco")</f>
        <v>132311</v>
      </c>
      <c r="M20" s="52">
        <f>SUMIFS('Compras Noviembre'!$S$2:$S$16,'Compras Noviembre'!$D$2:$D$16,"Convenio Marco")</f>
        <v>0</v>
      </c>
      <c r="N20" s="52">
        <f>SUMIFS('Compras Diciembre'!$S$2:$S$32,'Compras Diciembre'!$D$2:$D$32,"Convenio Marco")</f>
        <v>1626881</v>
      </c>
      <c r="O20" s="53">
        <f t="shared" ref="O20:O25" si="5">SUM(C20:N20)</f>
        <v>58174656</v>
      </c>
    </row>
    <row r="21" spans="2:18" x14ac:dyDescent="0.3">
      <c r="B21" s="12" t="s">
        <v>0</v>
      </c>
      <c r="C21" s="52">
        <f>SUMIFS('Compras Enero'!$S$2:$S$13,'Compras Enero'!$D$2:$D$13,"Licitaciones")</f>
        <v>0</v>
      </c>
      <c r="D21" s="52">
        <f>SUMIFS('Compras Febrero'!$S$2:$S$10,'Compras Febrero'!$D$2:$D$10,"Licitaciones")</f>
        <v>10531119.199999999</v>
      </c>
      <c r="E21" s="52">
        <f>SUMIFS('Compras Marzo'!$S$2:$S$26,'Compras Marzo'!$D$2:$D$26,"Licitaciones")</f>
        <v>40649805</v>
      </c>
      <c r="F21" s="52">
        <f>SUMIFS('Compras Abril'!$S$2:$S$16,'Compras Abril'!$D$2:$D$16,"Licitaciones")</f>
        <v>9674604.8000000007</v>
      </c>
      <c r="G21" s="52">
        <f>SUMIFS('Compras Mayo'!$S$2:$S$15,'Compras Mayo'!$D$2:$D$15,"Licitaciones")</f>
        <v>149958107.07583612</v>
      </c>
      <c r="H21" s="52">
        <f>SUMIFS('Compras Junio'!$S$2:$S$14,'Compras Junio'!$D$2:$D$14,"Licitaciones")</f>
        <v>51140086</v>
      </c>
      <c r="I21" s="52">
        <f>SUMIFS('Compras Julio'!$S$2:$S$35,'Compras Julio'!$D$2:$D$35,"Licitaciones")</f>
        <v>60231622.828999996</v>
      </c>
      <c r="J21" s="52">
        <f>SUMIFS('Compras Agosto'!$S$2:$S$37,'Compras Agosto'!$D$2:$D$37,"Licitaciones")</f>
        <v>99388800</v>
      </c>
      <c r="K21" s="52">
        <f>SUMIFS('Compras Septiembre'!$S$2:$S$7,'Compras Septiembre'!$D$2:$D$7,"Licitaciones")</f>
        <v>73083707.675999999</v>
      </c>
      <c r="L21" s="52">
        <f>SUMIFS('Compras Octubre'!$S$2:$S$12,'Compras Octubre'!$D$2:$D$12,"Licitaciones")</f>
        <v>10269700</v>
      </c>
      <c r="M21" s="52">
        <f>SUMIFS('Compras Noviembre'!$S$2:$S$16,'Compras Noviembre'!$D$2:$D$16,"Licitaciones")</f>
        <v>308143378.31039995</v>
      </c>
      <c r="N21" s="52">
        <f>SUMIFS('Compras Diciembre'!$S$2:$S$32,'Compras Diciembre'!$D$2:$D$32,"Licitaciones")</f>
        <v>35632619.82</v>
      </c>
      <c r="O21" s="53">
        <f t="shared" si="5"/>
        <v>848703550.71123612</v>
      </c>
    </row>
    <row r="22" spans="2:18" x14ac:dyDescent="0.3">
      <c r="B22" s="12" t="s">
        <v>27</v>
      </c>
      <c r="C22" s="52">
        <f>SUMIFS('Compras Enero'!$S$2:$S$13,'Compras Enero'!$D$2:$D$13,"Trato Directo")</f>
        <v>641055353.82000005</v>
      </c>
      <c r="D22" s="52">
        <f>SUMIFS('Compras Febrero'!$S$2:$S$10,'Compras Febrero'!$D$2:$D$10,"Trato Directo")</f>
        <v>438156171.35841596</v>
      </c>
      <c r="E22" s="52">
        <f>SUMIFS('Compras Marzo'!$S$2:$S$26,'Compras Marzo'!$D$2:$D$26,"Trato Directo")</f>
        <v>3721800.07</v>
      </c>
      <c r="F22" s="52">
        <f>SUMIFS('Compras Abril'!$S$2:$S$16,'Compras Abril'!$D$2:$D$16,"Trato Directo")</f>
        <v>0</v>
      </c>
      <c r="G22" s="52">
        <f>SUMIFS('Compras Mayo'!$S$3:$S$15,'Compras Mayo'!$D$3:$D$15,"Trato Directo")</f>
        <v>1999999.68</v>
      </c>
      <c r="H22" s="52">
        <f>SUMIFS('Compras Junio'!$S$2:$S$14,'Compras Junio'!$D$2:$D$14,"Trato Directo")</f>
        <v>0</v>
      </c>
      <c r="I22" s="52">
        <f>SUMIFS('Compras Julio'!$S$2:$S$35,'Compras Julio'!$D$2:$D$35,"Trato Directo")</f>
        <v>6128500.0119000003</v>
      </c>
      <c r="J22" s="52">
        <f>SUMIFS('Compras Agosto'!$S$2:$S$37,'Compras Agosto'!$D$2:$D$37,"Trato Directo")</f>
        <v>0</v>
      </c>
      <c r="K22" s="52">
        <f>SUMIFS('Compras Septiembre'!$S$2:$S$7,'Compras Septiembre'!$D$2:$D$7,"Trato Directo")</f>
        <v>0</v>
      </c>
      <c r="L22" s="52">
        <f>SUMIFS('Compras Octubre'!$S$2:$S$12,'Compras Octubre'!$D$2:$D$12,"Trato Directo")</f>
        <v>0</v>
      </c>
      <c r="M22" s="52">
        <f>SUMIFS('Compras Noviembre'!$S$2:$S$16,'Compras Noviembre'!$D$2:$D$16,"Trato Directo")</f>
        <v>10181969.630000001</v>
      </c>
      <c r="N22" s="52">
        <f>SUMIFS('Compras Diciembre'!$S$2:$S$32,'Compras Diciembre'!$D$2:$D$32,"Trato Directo")</f>
        <v>13983240.700000001</v>
      </c>
      <c r="O22" s="53">
        <f t="shared" si="5"/>
        <v>1115227035.2703161</v>
      </c>
    </row>
    <row r="23" spans="2:18" x14ac:dyDescent="0.3">
      <c r="B23" s="12" t="s">
        <v>58</v>
      </c>
      <c r="C23" s="52">
        <f>SUMIFS('Compras Enero'!$S$2:$S$13,'Compras Enero'!$D$2:$D$13,"Compra Ágil")</f>
        <v>2093016.0300000003</v>
      </c>
      <c r="D23" s="52">
        <f>SUMIFS('Compras Febrero'!$S$2:$S$10,'Compras Febrero'!$D$2:$D$10,"Compra Ágil")</f>
        <v>2709797.79</v>
      </c>
      <c r="E23" s="52">
        <f>SUMIFS('Compras Marzo'!$S$2:$S$26,'Compras Marzo'!$D$2:$D$26,"Compra Ágil")</f>
        <v>4739222.5999999996</v>
      </c>
      <c r="F23" s="52">
        <f>SUMIFS('Compras Abril'!$S$2:$S$16,'Compras Abril'!$D$2:$D$16,"Compra Ágil")</f>
        <v>8374415.5599999996</v>
      </c>
      <c r="G23" s="52">
        <f>SUMIFS('Compras Mayo'!$S$3:$S$15,'Compras Mayo'!$D$3:$D$15,"Compra Ágil")</f>
        <v>2976157.87</v>
      </c>
      <c r="H23" s="52">
        <f>SUMIFS('Compras Junio'!$S$2:$S$14,'Compras Junio'!$D$2:$D$14,"Compra Ágil")</f>
        <v>1858780</v>
      </c>
      <c r="I23" s="52">
        <f>SUMIFS('Compras Julio'!$S$2:$S$35,'Compras Julio'!$D$2:$D$35,"Compra Ágil")</f>
        <v>3668485.59</v>
      </c>
      <c r="J23" s="52">
        <f>SUMIFS('Compras Agosto'!$S$2:$S$37,'Compras Agosto'!$D$2:$D$37,"Compra Ágil")</f>
        <v>3387752.05</v>
      </c>
      <c r="K23" s="52">
        <f>SUMIFS('Compras Septiembre'!$S$2:$S$7,'Compras Septiembre'!$D$2:$D$7,"Compra Ágil")</f>
        <v>4621852.9000000004</v>
      </c>
      <c r="L23" s="52">
        <f>SUMIFS('Compras Octubre'!$S$2:$S$12,'Compras Octubre'!$D$2:$D$12,"Compra Ágil")</f>
        <v>8063934.8859999999</v>
      </c>
      <c r="M23" s="52">
        <f>SUMIFS('Compras Noviembre'!$S$2:$S$16,'Compras Noviembre'!$D$2:$D$16,"Compra Ágil")</f>
        <v>7696977.1200000001</v>
      </c>
      <c r="N23" s="52">
        <f>SUMIFS('Compras Diciembre'!$S$2:$S$32,'Compras Diciembre'!$D$2:$D$32,"Compra Ágil")</f>
        <v>15278831.260000002</v>
      </c>
      <c r="O23" s="53">
        <f t="shared" si="5"/>
        <v>65469223.656000003</v>
      </c>
    </row>
    <row r="24" spans="2:18" x14ac:dyDescent="0.3">
      <c r="B24" s="12" t="s">
        <v>1</v>
      </c>
      <c r="C24" s="52">
        <f>SUMIFS('Compras Enero'!$S$2:$S$13,'Compras Enero'!$D$2:$D$13,"Compras Coordinadas")</f>
        <v>0</v>
      </c>
      <c r="D24" s="52">
        <f>SUMIFS('Compras Enero'!$S$2:$S$13,'Compras Enero'!$D$2:$D$13,"Compras Coordinadas")</f>
        <v>0</v>
      </c>
      <c r="E24" s="52">
        <f>SUMIFS('Compras Marzo'!$S$2:$S$26,'Compras Marzo'!$D$2:$D$26,"Compras Coordinadas")</f>
        <v>1120500.1206</v>
      </c>
      <c r="F24" s="52">
        <f>SUMIFS('Compras Abril'!$S$2:$S$16,'Compras Abril'!$D$2:$D$16,"Compras Coordinadas")</f>
        <v>0</v>
      </c>
      <c r="G24" s="52">
        <f>SUMIFS('Compras Mayo'!$S$3:$S$15,'Compras Mayo'!$D$3:$D$15,"Compras Coordinadas")</f>
        <v>0</v>
      </c>
      <c r="H24" s="52">
        <f>SUMIFS('Compras Julio'!$S$2:$S$14,'Compras Julio'!$D$2:$D$14,"Compras Coordinadas")</f>
        <v>0</v>
      </c>
      <c r="I24" s="52">
        <f>SUMIFS('Compras Junio'!$S$2:$S$14,'Compras Junio'!$D$2:$D$14,"Compras Coordinadas")</f>
        <v>0</v>
      </c>
      <c r="J24" s="52">
        <f>SUMIFS('Compras Agosto'!$S$2:$S$37,'Compras Agosto'!$D$2:$D$37,"Compras Coordinadas")</f>
        <v>0</v>
      </c>
      <c r="K24" s="52">
        <f>SUMIFS('Compras Septiembre'!$S$2:$S$7,'Compras Septiembre'!$D$2:$D$7,"Compras Coordinadas")</f>
        <v>0</v>
      </c>
      <c r="L24" s="52">
        <f>SUMIFS('Compras Octubre'!$S$2:$S$12,'Compras Octubre'!$D$2:$D$12,"Compras Coordinadas")</f>
        <v>0</v>
      </c>
      <c r="M24" s="52">
        <f>SUMIFS('Compras Noviembre'!$S$2:$S$16,'Compras Noviembre'!$D$2:$D$16,"Compras Coordinadas")</f>
        <v>0</v>
      </c>
      <c r="N24" s="52">
        <f>SUMIFS('Compras Diciembre'!$S$2:$S$32,'Compras Diciembre'!$D$2:$D$32,"Compras Coordinadas")</f>
        <v>0</v>
      </c>
      <c r="O24" s="53">
        <f t="shared" si="5"/>
        <v>1120500.1206</v>
      </c>
    </row>
    <row r="25" spans="2:18" x14ac:dyDescent="0.3">
      <c r="B25" s="12" t="s">
        <v>18</v>
      </c>
      <c r="C25" s="54">
        <f>SUM(C20:C24)</f>
        <v>648946445.85000002</v>
      </c>
      <c r="D25" s="54">
        <f t="shared" ref="D25:N25" si="6">SUM(D20:D24)</f>
        <v>451908277.34841597</v>
      </c>
      <c r="E25" s="54">
        <f t="shared" si="6"/>
        <v>55246277.790600002</v>
      </c>
      <c r="F25" s="54">
        <f t="shared" si="6"/>
        <v>19820730.359999999</v>
      </c>
      <c r="G25" s="54">
        <f t="shared" si="6"/>
        <v>158738042.62583613</v>
      </c>
      <c r="H25" s="54">
        <f t="shared" si="6"/>
        <v>57736949</v>
      </c>
      <c r="I25" s="54">
        <f t="shared" si="6"/>
        <v>78722915.430900007</v>
      </c>
      <c r="J25" s="54">
        <f t="shared" si="6"/>
        <v>128574682.05</v>
      </c>
      <c r="K25" s="54">
        <f t="shared" si="6"/>
        <v>77990801.576000005</v>
      </c>
      <c r="L25" s="54">
        <f t="shared" si="6"/>
        <v>18465945.886</v>
      </c>
      <c r="M25" s="54">
        <f>SUM(M20:M24)</f>
        <v>326022325.06039995</v>
      </c>
      <c r="N25" s="54">
        <f t="shared" si="6"/>
        <v>66521572.780000001</v>
      </c>
      <c r="O25" s="55">
        <f t="shared" si="5"/>
        <v>2088694965.758152</v>
      </c>
      <c r="P25" s="23">
        <f>+O25-'OC Acumulado'!U237</f>
        <v>0</v>
      </c>
    </row>
    <row r="26" spans="2:18" x14ac:dyDescent="0.3">
      <c r="C26" s="56">
        <f>+'Compras Enero'!S14</f>
        <v>648946445.85000002</v>
      </c>
      <c r="D26" s="56">
        <f>+'Compras Febrero'!S11</f>
        <v>451908277.34841591</v>
      </c>
      <c r="E26" s="56">
        <f>+'Compras Marzo'!S27</f>
        <v>55246277.790600002</v>
      </c>
      <c r="F26" s="56">
        <f>+'Compras Abril'!S17</f>
        <v>19820730.359999999</v>
      </c>
      <c r="G26" s="56">
        <f>+'Compras Mayo'!S16</f>
        <v>158738042.62583613</v>
      </c>
      <c r="H26" s="56">
        <f>+'Compras Junio'!S15</f>
        <v>57736949</v>
      </c>
      <c r="I26" s="56">
        <f>+'Compras Julio'!S36</f>
        <v>78722915.430900007</v>
      </c>
      <c r="J26" s="56">
        <f>+'Compras Agosto'!S38</f>
        <v>128574682.05</v>
      </c>
      <c r="K26" s="56">
        <f>+'Compras Septiembre'!S8</f>
        <v>77990801.576000005</v>
      </c>
      <c r="L26" s="56">
        <f>+'Compras Octubre'!S13</f>
        <v>18465945.886</v>
      </c>
      <c r="M26" s="56">
        <f>+'Compras Noviembre'!S17</f>
        <v>326022325.06039989</v>
      </c>
      <c r="N26" s="56">
        <f>+'Compras Diciembre'!S33</f>
        <v>66521572.780000001</v>
      </c>
      <c r="O26" s="56">
        <f>+'OC Acumulado'!S237</f>
        <v>2088694965.7581518</v>
      </c>
    </row>
    <row r="27" spans="2:18" x14ac:dyDescent="0.3">
      <c r="C27" s="23"/>
      <c r="D27" s="23"/>
      <c r="E27" s="23"/>
      <c r="F27" s="23"/>
      <c r="G27" s="23"/>
    </row>
    <row r="28" spans="2:18" x14ac:dyDescent="0.3">
      <c r="B28" s="10" t="s">
        <v>23</v>
      </c>
      <c r="C28" s="11" t="s">
        <v>24</v>
      </c>
      <c r="D28" s="11" t="s">
        <v>25</v>
      </c>
      <c r="E28" s="11" t="s">
        <v>28</v>
      </c>
      <c r="F28" s="11" t="s">
        <v>29</v>
      </c>
      <c r="G28" s="11" t="s">
        <v>31</v>
      </c>
      <c r="H28" s="11" t="s">
        <v>32</v>
      </c>
      <c r="I28" s="11" t="s">
        <v>38</v>
      </c>
      <c r="J28" s="11" t="s">
        <v>39</v>
      </c>
      <c r="K28" s="11" t="s">
        <v>40</v>
      </c>
      <c r="L28" s="11" t="s">
        <v>41</v>
      </c>
      <c r="M28" s="11" t="s">
        <v>42</v>
      </c>
      <c r="N28" s="11" t="s">
        <v>43</v>
      </c>
      <c r="O28" s="11" t="s">
        <v>26</v>
      </c>
    </row>
    <row r="29" spans="2:18" x14ac:dyDescent="0.3">
      <c r="B29" s="12" t="s">
        <v>19</v>
      </c>
      <c r="C29" s="16">
        <v>601830</v>
      </c>
      <c r="D29" s="16">
        <v>668091</v>
      </c>
      <c r="E29" s="16">
        <v>924883</v>
      </c>
      <c r="F29" s="16">
        <v>692684</v>
      </c>
      <c r="G29" s="16">
        <v>667927</v>
      </c>
      <c r="H29" s="16">
        <v>652729</v>
      </c>
      <c r="I29" s="16">
        <v>669573</v>
      </c>
      <c r="J29" s="18">
        <v>680461</v>
      </c>
      <c r="K29" s="18">
        <v>684551</v>
      </c>
      <c r="L29" s="24">
        <v>655911</v>
      </c>
      <c r="M29" s="24">
        <v>640472</v>
      </c>
      <c r="N29" s="24">
        <v>786708</v>
      </c>
      <c r="O29" s="19">
        <f>SUM(C29:N29)</f>
        <v>8325820</v>
      </c>
      <c r="R29" s="22">
        <f>+O30-O29</f>
        <v>12</v>
      </c>
    </row>
    <row r="30" spans="2:18" x14ac:dyDescent="0.3">
      <c r="B30" s="12" t="s">
        <v>20</v>
      </c>
      <c r="C30" s="17">
        <f>+C29</f>
        <v>601830</v>
      </c>
      <c r="D30" s="17">
        <f>+D29+C30</f>
        <v>1269921</v>
      </c>
      <c r="E30" s="17">
        <f>+E29+D30</f>
        <v>2194804</v>
      </c>
      <c r="F30" s="17">
        <f t="shared" ref="D30:N30" si="7">+F29+E30</f>
        <v>2887488</v>
      </c>
      <c r="G30" s="17">
        <f t="shared" si="7"/>
        <v>3555415</v>
      </c>
      <c r="H30" s="17">
        <f t="shared" si="7"/>
        <v>4208144</v>
      </c>
      <c r="I30" s="17">
        <f t="shared" si="7"/>
        <v>4877717</v>
      </c>
      <c r="J30" s="17">
        <f t="shared" si="7"/>
        <v>5558178</v>
      </c>
      <c r="K30" s="17">
        <f t="shared" si="7"/>
        <v>6242729</v>
      </c>
      <c r="L30" s="17">
        <f t="shared" si="7"/>
        <v>6898640</v>
      </c>
      <c r="M30" s="17">
        <f t="shared" si="7"/>
        <v>7539112</v>
      </c>
      <c r="N30" s="17">
        <f t="shared" si="7"/>
        <v>8325820</v>
      </c>
      <c r="O30" s="17">
        <f>+C48</f>
        <v>8325832</v>
      </c>
    </row>
    <row r="31" spans="2:18" x14ac:dyDescent="0.3">
      <c r="B31" s="12" t="s">
        <v>21</v>
      </c>
      <c r="C31" s="26">
        <f>C30/$C$48</f>
        <v>7.228466776653672E-2</v>
      </c>
      <c r="D31" s="26">
        <f t="shared" ref="D31:N31" si="8">D30/$C$48</f>
        <v>0.15252781944194888</v>
      </c>
      <c r="E31" s="26">
        <f t="shared" si="8"/>
        <v>0.2636137745753217</v>
      </c>
      <c r="F31" s="26">
        <f t="shared" si="8"/>
        <v>0.34681074516036353</v>
      </c>
      <c r="G31" s="26">
        <f t="shared" si="8"/>
        <v>0.42703419910466606</v>
      </c>
      <c r="H31" s="26">
        <f t="shared" si="8"/>
        <v>0.50543224989406466</v>
      </c>
      <c r="I31" s="26">
        <f t="shared" si="8"/>
        <v>0.58585340179816259</v>
      </c>
      <c r="J31" s="26">
        <f t="shared" si="8"/>
        <v>0.66758229087495402</v>
      </c>
      <c r="K31" s="26">
        <f t="shared" si="8"/>
        <v>0.74980242214832105</v>
      </c>
      <c r="L31" s="26">
        <f t="shared" si="8"/>
        <v>0.82858265696449318</v>
      </c>
      <c r="M31" s="26">
        <f t="shared" si="8"/>
        <v>0.9055085425696795</v>
      </c>
      <c r="N31" s="26">
        <f t="shared" si="8"/>
        <v>0.99999855870260168</v>
      </c>
      <c r="O31" s="26">
        <f>O30/$C$48</f>
        <v>1</v>
      </c>
    </row>
    <row r="32" spans="2:18" x14ac:dyDescent="0.3">
      <c r="C32" s="20"/>
      <c r="J32" s="29"/>
    </row>
    <row r="33" spans="2:15" x14ac:dyDescent="0.3">
      <c r="B33" s="10" t="s">
        <v>143</v>
      </c>
      <c r="C33" s="11" t="s">
        <v>24</v>
      </c>
      <c r="D33" s="11" t="s">
        <v>25</v>
      </c>
      <c r="E33" s="11" t="s">
        <v>28</v>
      </c>
      <c r="F33" s="11" t="s">
        <v>29</v>
      </c>
      <c r="G33" s="11" t="s">
        <v>31</v>
      </c>
      <c r="H33" s="11" t="s">
        <v>32</v>
      </c>
      <c r="I33" s="11" t="s">
        <v>38</v>
      </c>
      <c r="J33" s="11" t="s">
        <v>39</v>
      </c>
      <c r="K33" s="11" t="s">
        <v>40</v>
      </c>
      <c r="L33" s="11" t="s">
        <v>41</v>
      </c>
      <c r="M33" s="11" t="s">
        <v>42</v>
      </c>
      <c r="N33" s="11" t="s">
        <v>43</v>
      </c>
      <c r="O33" s="11" t="s">
        <v>26</v>
      </c>
    </row>
    <row r="34" spans="2:15" x14ac:dyDescent="0.3">
      <c r="B34" s="12" t="s">
        <v>139</v>
      </c>
      <c r="C34" s="16">
        <v>480048.48100000003</v>
      </c>
      <c r="D34" s="16">
        <v>491562</v>
      </c>
      <c r="E34" s="16">
        <v>641883</v>
      </c>
      <c r="F34" s="16">
        <v>517534</v>
      </c>
      <c r="G34" s="16">
        <v>511161</v>
      </c>
      <c r="H34" s="16">
        <v>551352</v>
      </c>
      <c r="I34" s="16">
        <v>516192</v>
      </c>
      <c r="J34" s="16">
        <v>530603</v>
      </c>
      <c r="K34" s="16">
        <v>581059</v>
      </c>
      <c r="L34" s="16">
        <v>523869</v>
      </c>
      <c r="M34" s="16">
        <v>527386</v>
      </c>
      <c r="N34" s="16">
        <v>593087</v>
      </c>
      <c r="O34" s="16">
        <f>SUM(C34:N34)</f>
        <v>6465736.4810000006</v>
      </c>
    </row>
    <row r="35" spans="2:15" x14ac:dyDescent="0.3">
      <c r="B35" s="12" t="s">
        <v>140</v>
      </c>
      <c r="C35" s="16">
        <v>63999.021000000001</v>
      </c>
      <c r="D35" s="16">
        <v>95301</v>
      </c>
      <c r="E35" s="16">
        <v>96313</v>
      </c>
      <c r="F35" s="16">
        <v>122060</v>
      </c>
      <c r="G35" s="16">
        <v>108068</v>
      </c>
      <c r="H35" s="16">
        <v>99433</v>
      </c>
      <c r="I35" s="16">
        <v>101690</v>
      </c>
      <c r="J35" s="16">
        <v>135526</v>
      </c>
      <c r="K35" s="16">
        <v>101308</v>
      </c>
      <c r="L35" s="16">
        <v>106596</v>
      </c>
      <c r="M35" s="16">
        <v>105707</v>
      </c>
      <c r="N35" s="16">
        <v>165332</v>
      </c>
      <c r="O35" s="16">
        <f t="shared" ref="O35:O38" si="9">SUM(C35:N35)</f>
        <v>1301333.0209999999</v>
      </c>
    </row>
    <row r="36" spans="2:15" x14ac:dyDescent="0.3">
      <c r="B36" s="12" t="s">
        <v>141</v>
      </c>
      <c r="C36" s="16">
        <v>22406.498</v>
      </c>
      <c r="D36" s="16">
        <v>31869</v>
      </c>
      <c r="E36" s="16">
        <v>36690</v>
      </c>
      <c r="F36" s="16">
        <v>821</v>
      </c>
      <c r="G36" s="16">
        <v>27447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1006</v>
      </c>
      <c r="N36" s="16">
        <v>0</v>
      </c>
      <c r="O36" s="16">
        <f t="shared" si="9"/>
        <v>120239.49799999999</v>
      </c>
    </row>
    <row r="37" spans="2:15" x14ac:dyDescent="0.3">
      <c r="B37" s="12" t="s">
        <v>262</v>
      </c>
      <c r="C37" s="16">
        <v>0</v>
      </c>
      <c r="D37" s="16">
        <v>0</v>
      </c>
      <c r="E37" s="16">
        <v>0</v>
      </c>
      <c r="F37" s="16">
        <v>6000</v>
      </c>
      <c r="G37" s="16">
        <v>13500</v>
      </c>
      <c r="H37" s="16">
        <v>0</v>
      </c>
      <c r="I37" s="16">
        <v>0</v>
      </c>
      <c r="J37" s="16">
        <v>0</v>
      </c>
      <c r="K37" s="16">
        <v>0</v>
      </c>
      <c r="L37" s="16">
        <v>19600</v>
      </c>
      <c r="M37" s="16">
        <v>400</v>
      </c>
      <c r="N37" s="16">
        <v>0</v>
      </c>
      <c r="O37" s="16">
        <f t="shared" si="9"/>
        <v>39500</v>
      </c>
    </row>
    <row r="38" spans="2:15" x14ac:dyDescent="0.3">
      <c r="B38" s="12" t="s">
        <v>142</v>
      </c>
      <c r="C38" s="16">
        <v>2119.0830000000001</v>
      </c>
      <c r="D38" s="16">
        <v>49359</v>
      </c>
      <c r="E38" s="16">
        <v>149997</v>
      </c>
      <c r="F38" s="16">
        <v>46269</v>
      </c>
      <c r="G38" s="16">
        <v>7751</v>
      </c>
      <c r="H38" s="16">
        <v>1944</v>
      </c>
      <c r="I38" s="16">
        <v>51691</v>
      </c>
      <c r="J38" s="16">
        <v>14332</v>
      </c>
      <c r="K38" s="16">
        <v>2184</v>
      </c>
      <c r="L38" s="16">
        <v>5846</v>
      </c>
      <c r="M38" s="16">
        <v>5973</v>
      </c>
      <c r="N38" s="16">
        <v>28289</v>
      </c>
      <c r="O38" s="16">
        <f t="shared" si="9"/>
        <v>365754.08299999998</v>
      </c>
    </row>
    <row r="39" spans="2:15" x14ac:dyDescent="0.3">
      <c r="B39" s="12" t="s">
        <v>307</v>
      </c>
      <c r="C39" s="16">
        <v>33257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f t="shared" ref="O39" si="10">SUM(C39:N39)</f>
        <v>33257</v>
      </c>
    </row>
    <row r="40" spans="2:15" x14ac:dyDescent="0.3">
      <c r="B40" s="12" t="s">
        <v>19</v>
      </c>
      <c r="C40" s="67">
        <f>SUM(C34:C39)</f>
        <v>601830.08299999998</v>
      </c>
      <c r="D40" s="67">
        <f t="shared" ref="D40:N40" si="11">SUM(D34:D39)</f>
        <v>668091</v>
      </c>
      <c r="E40" s="67">
        <f t="shared" si="11"/>
        <v>924883</v>
      </c>
      <c r="F40" s="67">
        <f t="shared" si="11"/>
        <v>692684</v>
      </c>
      <c r="G40" s="67">
        <f t="shared" si="11"/>
        <v>667927</v>
      </c>
      <c r="H40" s="67">
        <f t="shared" si="11"/>
        <v>652729</v>
      </c>
      <c r="I40" s="67">
        <f t="shared" si="11"/>
        <v>669573</v>
      </c>
      <c r="J40" s="67">
        <f t="shared" si="11"/>
        <v>680461</v>
      </c>
      <c r="K40" s="67">
        <f t="shared" si="11"/>
        <v>684551</v>
      </c>
      <c r="L40" s="67">
        <f t="shared" si="11"/>
        <v>655911</v>
      </c>
      <c r="M40" s="67">
        <f t="shared" si="11"/>
        <v>640472</v>
      </c>
      <c r="N40" s="67">
        <f t="shared" si="11"/>
        <v>786708</v>
      </c>
      <c r="O40" s="67">
        <f>SUM(O34:O39)</f>
        <v>8325820.0829999996</v>
      </c>
    </row>
    <row r="41" spans="2:15" x14ac:dyDescent="0.3"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</row>
    <row r="42" spans="2:15" x14ac:dyDescent="0.3">
      <c r="C42" s="20"/>
      <c r="J42" s="29"/>
      <c r="O42" s="70"/>
    </row>
    <row r="43" spans="2:15" x14ac:dyDescent="0.3">
      <c r="B43" s="12" t="s">
        <v>30</v>
      </c>
      <c r="C43" s="39">
        <v>8133235</v>
      </c>
      <c r="M43" s="29"/>
    </row>
    <row r="44" spans="2:15" x14ac:dyDescent="0.3">
      <c r="B44" s="12" t="s">
        <v>263</v>
      </c>
      <c r="C44" s="21">
        <v>121048</v>
      </c>
      <c r="E44" s="88"/>
      <c r="F44" s="88"/>
      <c r="G44" s="88"/>
      <c r="H44" s="88"/>
      <c r="I44" s="89">
        <v>3522158</v>
      </c>
      <c r="J44" s="88"/>
      <c r="K44" s="88"/>
    </row>
    <row r="45" spans="2:15" x14ac:dyDescent="0.3">
      <c r="B45" s="12" t="s">
        <v>754</v>
      </c>
      <c r="C45" s="21">
        <v>71549</v>
      </c>
      <c r="E45" s="88"/>
      <c r="F45" s="88"/>
      <c r="G45" s="88"/>
      <c r="H45" s="88"/>
      <c r="I45" s="89">
        <v>8254283</v>
      </c>
      <c r="J45" s="88" t="s">
        <v>308</v>
      </c>
      <c r="K45" s="88"/>
    </row>
    <row r="46" spans="2:15" ht="14.5" x14ac:dyDescent="0.35">
      <c r="B46" s="12" t="s">
        <v>56</v>
      </c>
      <c r="C46" s="21">
        <v>0</v>
      </c>
      <c r="E46" s="88"/>
      <c r="F46" s="88"/>
      <c r="G46" s="88"/>
      <c r="H46" s="88"/>
      <c r="I46" s="90">
        <f>+I44/I45</f>
        <v>0.42670671698559404</v>
      </c>
      <c r="J46" s="90">
        <v>0.41666666666666669</v>
      </c>
      <c r="K46" s="88"/>
    </row>
    <row r="47" spans="2:15" ht="14.5" x14ac:dyDescent="0.35">
      <c r="B47" s="12" t="s">
        <v>56</v>
      </c>
      <c r="C47" s="21"/>
      <c r="E47" s="88"/>
      <c r="F47" s="91"/>
      <c r="G47" s="88"/>
      <c r="H47" s="88"/>
      <c r="I47" s="92"/>
      <c r="J47" s="93"/>
      <c r="K47" s="88"/>
    </row>
    <row r="48" spans="2:15" ht="14.5" x14ac:dyDescent="0.35">
      <c r="B48" s="12" t="s">
        <v>49</v>
      </c>
      <c r="C48" s="28">
        <f>+C43+C44+C45+C46+C47</f>
        <v>8325832</v>
      </c>
      <c r="D48" s="22"/>
      <c r="E48" s="94">
        <f>+C48-O30</f>
        <v>0</v>
      </c>
      <c r="F48" s="88"/>
      <c r="G48" s="88"/>
      <c r="H48" s="88"/>
      <c r="I48" s="92"/>
      <c r="J48" s="92"/>
      <c r="K48" s="88"/>
    </row>
    <row r="49" spans="2:26" ht="24.65" customHeight="1" x14ac:dyDescent="0.35">
      <c r="F49" s="23"/>
      <c r="I49"/>
      <c r="J49"/>
      <c r="K49" s="25"/>
    </row>
    <row r="51" spans="2:26" ht="13.5" thickBot="1" x14ac:dyDescent="0.35">
      <c r="B51" s="8" t="s">
        <v>137</v>
      </c>
    </row>
    <row r="52" spans="2:26" ht="13.5" thickBot="1" x14ac:dyDescent="0.35">
      <c r="B52" s="59" t="s">
        <v>131</v>
      </c>
      <c r="C52" s="60" t="s">
        <v>144</v>
      </c>
      <c r="D52" s="59" t="s">
        <v>145</v>
      </c>
      <c r="E52" s="59" t="s">
        <v>146</v>
      </c>
      <c r="F52" s="59" t="s">
        <v>147</v>
      </c>
      <c r="G52" s="59" t="s">
        <v>213</v>
      </c>
      <c r="H52" s="59" t="s">
        <v>214</v>
      </c>
      <c r="I52" s="59" t="s">
        <v>216</v>
      </c>
      <c r="J52" s="59" t="s">
        <v>217</v>
      </c>
      <c r="K52" s="59" t="s">
        <v>265</v>
      </c>
      <c r="L52" s="59" t="s">
        <v>266</v>
      </c>
      <c r="M52" s="59" t="s">
        <v>349</v>
      </c>
      <c r="N52" s="59" t="s">
        <v>350</v>
      </c>
      <c r="O52" s="59" t="s">
        <v>440</v>
      </c>
      <c r="P52" s="59" t="s">
        <v>441</v>
      </c>
      <c r="Q52" s="59" t="s">
        <v>542</v>
      </c>
      <c r="R52" s="59" t="s">
        <v>543</v>
      </c>
      <c r="S52" s="59" t="s">
        <v>566</v>
      </c>
      <c r="T52" s="59" t="s">
        <v>565</v>
      </c>
      <c r="U52" s="59" t="s">
        <v>599</v>
      </c>
      <c r="V52" s="59" t="s">
        <v>600</v>
      </c>
      <c r="W52" s="59" t="s">
        <v>655</v>
      </c>
      <c r="X52" s="59" t="s">
        <v>656</v>
      </c>
      <c r="Y52" s="59" t="s">
        <v>756</v>
      </c>
      <c r="Z52" s="59" t="s">
        <v>755</v>
      </c>
    </row>
    <row r="53" spans="2:26" x14ac:dyDescent="0.3">
      <c r="B53" s="61" t="s">
        <v>130</v>
      </c>
      <c r="C53" s="62">
        <v>18592598</v>
      </c>
      <c r="D53" s="63">
        <v>0.26582767600308688</v>
      </c>
      <c r="E53" s="62">
        <v>33418488</v>
      </c>
      <c r="F53" s="63">
        <v>0.26582767600308688</v>
      </c>
      <c r="G53" s="62">
        <v>24143684</v>
      </c>
      <c r="H53" s="63">
        <v>9.4066754895923282E-2</v>
      </c>
      <c r="I53" s="62">
        <v>79202480</v>
      </c>
      <c r="J53" s="63">
        <v>0.4536775526127188</v>
      </c>
      <c r="K53" s="62">
        <v>30686712</v>
      </c>
      <c r="L53" s="63">
        <v>0.22863226747044971</v>
      </c>
      <c r="M53" s="62">
        <v>24308473</v>
      </c>
      <c r="N53" s="63">
        <v>0.22419925425223455</v>
      </c>
      <c r="O53" s="62">
        <v>73179115</v>
      </c>
      <c r="P53" s="63">
        <v>0.45671563179704666</v>
      </c>
      <c r="Q53" s="62">
        <v>49425801</v>
      </c>
      <c r="R53" s="63">
        <v>0.29222200116650415</v>
      </c>
      <c r="S53" s="62">
        <v>28275858</v>
      </c>
      <c r="T53" s="63">
        <v>0.21089708534527896</v>
      </c>
      <c r="U53" s="62">
        <v>30355270</v>
      </c>
      <c r="V53" s="63">
        <v>0.25135972560754838</v>
      </c>
      <c r="W53" s="62">
        <v>29819970</v>
      </c>
      <c r="X53" s="63">
        <v>0.24682206749760974</v>
      </c>
      <c r="Y53" s="62">
        <v>49932172</v>
      </c>
      <c r="Z53" s="63">
        <v>0.25030930879226415</v>
      </c>
    </row>
    <row r="54" spans="2:26" x14ac:dyDescent="0.3">
      <c r="B54" s="61" t="s">
        <v>58</v>
      </c>
      <c r="C54" s="62">
        <v>3871535</v>
      </c>
      <c r="D54" s="63">
        <v>5.5353272932304083E-2</v>
      </c>
      <c r="E54" s="62">
        <v>3556883</v>
      </c>
      <c r="F54" s="63">
        <v>5.5353272932304083E-2</v>
      </c>
      <c r="G54" s="62">
        <v>1229256</v>
      </c>
      <c r="H54" s="63">
        <v>4.7893321854420839E-3</v>
      </c>
      <c r="I54" s="62">
        <v>7735168</v>
      </c>
      <c r="J54" s="63">
        <v>4.4307603591304451E-2</v>
      </c>
      <c r="K54" s="62">
        <v>5351356</v>
      </c>
      <c r="L54" s="63">
        <v>3.9870438264014596E-2</v>
      </c>
      <c r="M54" s="62">
        <v>2680273</v>
      </c>
      <c r="N54" s="63">
        <v>2.4720401309962968E-2</v>
      </c>
      <c r="O54" s="62">
        <v>822349</v>
      </c>
      <c r="P54" s="63">
        <v>5.1323337688993576E-3</v>
      </c>
      <c r="Q54" s="62">
        <v>1230993</v>
      </c>
      <c r="R54" s="63">
        <v>7.2780456887680672E-3</v>
      </c>
      <c r="S54" s="62">
        <v>1445770</v>
      </c>
      <c r="T54" s="63">
        <v>1.0783357275299797E-2</v>
      </c>
      <c r="U54" s="62">
        <v>8244830</v>
      </c>
      <c r="V54" s="63">
        <v>6.8272105847876921E-2</v>
      </c>
      <c r="W54" s="62">
        <v>1777283</v>
      </c>
      <c r="X54" s="63">
        <v>1.4710701070066615E-2</v>
      </c>
      <c r="Y54" s="62">
        <v>7072214</v>
      </c>
      <c r="Z54" s="63">
        <v>3.5452913964387003E-2</v>
      </c>
    </row>
    <row r="55" spans="2:26" x14ac:dyDescent="0.3">
      <c r="B55" s="61" t="s">
        <v>55</v>
      </c>
      <c r="C55" s="62">
        <v>4807929</v>
      </c>
      <c r="D55" s="63">
        <v>6.8741366454426953E-2</v>
      </c>
      <c r="E55" s="62">
        <v>511189</v>
      </c>
      <c r="F55" s="63">
        <v>6.8741366454426953E-2</v>
      </c>
      <c r="G55" s="62">
        <v>544132</v>
      </c>
      <c r="H55" s="63">
        <v>2.1200050280242456E-3</v>
      </c>
      <c r="I55" s="62">
        <v>4265325</v>
      </c>
      <c r="J55" s="63">
        <v>2.4432091104948289E-2</v>
      </c>
      <c r="K55" s="62">
        <v>5650918</v>
      </c>
      <c r="L55" s="63">
        <v>4.2102333923216627E-2</v>
      </c>
      <c r="M55" s="62">
        <v>4248309</v>
      </c>
      <c r="N55" s="63">
        <v>3.9182539752005661E-2</v>
      </c>
      <c r="O55" s="62">
        <v>7216451</v>
      </c>
      <c r="P55" s="63">
        <v>4.5038341578706287E-2</v>
      </c>
      <c r="Q55" s="62">
        <v>20106071</v>
      </c>
      <c r="R55" s="63">
        <v>0.118873871223975</v>
      </c>
      <c r="S55" s="62">
        <v>285241</v>
      </c>
      <c r="T55" s="63">
        <v>2.1274861233555749E-3</v>
      </c>
      <c r="U55" s="62">
        <v>132311</v>
      </c>
      <c r="V55" s="63">
        <v>1.0956139298006682E-3</v>
      </c>
      <c r="W55" s="62">
        <v>2356498</v>
      </c>
      <c r="X55" s="63">
        <v>1.9504905887362811E-2</v>
      </c>
      <c r="Y55" s="62">
        <v>2356497</v>
      </c>
      <c r="Z55" s="63">
        <v>1.1813087867298145E-2</v>
      </c>
    </row>
    <row r="56" spans="2:26" x14ac:dyDescent="0.3">
      <c r="B56" s="61" t="s">
        <v>27</v>
      </c>
      <c r="C56" s="62">
        <v>792989</v>
      </c>
      <c r="D56" s="63">
        <v>1.1337760487588226E-2</v>
      </c>
      <c r="E56" s="62">
        <v>571560</v>
      </c>
      <c r="F56" s="63">
        <v>1.1337760487588226E-2</v>
      </c>
      <c r="G56" s="62">
        <v>149829449</v>
      </c>
      <c r="H56" s="63">
        <v>0.58375391490686501</v>
      </c>
      <c r="I56" s="62">
        <v>4051341</v>
      </c>
      <c r="J56" s="63">
        <v>2.3206375225618754E-2</v>
      </c>
      <c r="K56" s="62">
        <v>5166620</v>
      </c>
      <c r="L56" s="63">
        <v>3.8494057159273856E-2</v>
      </c>
      <c r="M56" s="62">
        <v>1795670</v>
      </c>
      <c r="N56" s="63">
        <v>1.6561627498490342E-2</v>
      </c>
      <c r="O56" s="62">
        <v>1972696</v>
      </c>
      <c r="P56" s="63">
        <v>1.2311724458317195E-2</v>
      </c>
      <c r="Q56" s="62">
        <v>2608820</v>
      </c>
      <c r="R56" s="63">
        <v>1.5424223495805344E-2</v>
      </c>
      <c r="S56" s="62">
        <v>1255040</v>
      </c>
      <c r="T56" s="63">
        <v>9.3607867882113047E-3</v>
      </c>
      <c r="U56" s="62">
        <v>948708</v>
      </c>
      <c r="V56" s="63">
        <v>7.8558676157940936E-3</v>
      </c>
      <c r="W56" s="62">
        <v>1207605</v>
      </c>
      <c r="X56" s="63">
        <v>9.995434697635544E-3</v>
      </c>
      <c r="Y56" s="62">
        <v>15832003</v>
      </c>
      <c r="Z56" s="63">
        <v>7.9365618778351008E-2</v>
      </c>
    </row>
    <row r="57" spans="2:26" x14ac:dyDescent="0.3">
      <c r="B57" s="61" t="s">
        <v>132</v>
      </c>
      <c r="C57" s="62">
        <v>11349958</v>
      </c>
      <c r="D57" s="63">
        <v>0.16227602822761208</v>
      </c>
      <c r="E57" s="62">
        <v>44214023</v>
      </c>
      <c r="F57" s="63">
        <v>0.16227602822761208</v>
      </c>
      <c r="G57" s="62">
        <v>45560582</v>
      </c>
      <c r="H57" s="63">
        <v>0.17750961700416615</v>
      </c>
      <c r="I57" s="62">
        <v>45940979</v>
      </c>
      <c r="J57" s="63">
        <v>0.26315326132909361</v>
      </c>
      <c r="K57" s="62">
        <v>45753432</v>
      </c>
      <c r="L57" s="63">
        <v>0.34088731639658992</v>
      </c>
      <c r="M57" s="62">
        <v>45658625</v>
      </c>
      <c r="N57" s="63">
        <v>0.42111364523729783</v>
      </c>
      <c r="O57" s="62">
        <v>46238745</v>
      </c>
      <c r="P57" s="63">
        <v>0.28857902471459967</v>
      </c>
      <c r="Q57" s="62">
        <v>50875580</v>
      </c>
      <c r="R57" s="63">
        <v>0.3007935834586995</v>
      </c>
      <c r="S57" s="62">
        <v>46080391</v>
      </c>
      <c r="T57" s="63">
        <v>0.34369320122738006</v>
      </c>
      <c r="U57" s="62">
        <v>46012646</v>
      </c>
      <c r="V57" s="63">
        <v>0.38101212978956395</v>
      </c>
      <c r="W57" s="62">
        <v>51622026</v>
      </c>
      <c r="X57" s="63">
        <v>0.42727927579187253</v>
      </c>
      <c r="Y57" s="62">
        <v>87789773</v>
      </c>
      <c r="Z57" s="63">
        <v>0.44008895504605278</v>
      </c>
    </row>
    <row r="58" spans="2:26" x14ac:dyDescent="0.3">
      <c r="B58" s="61" t="s">
        <v>133</v>
      </c>
      <c r="C58" s="62">
        <v>249488</v>
      </c>
      <c r="D58" s="63">
        <v>3.5670547618282364E-3</v>
      </c>
      <c r="E58" s="62">
        <v>436571</v>
      </c>
      <c r="F58" s="63">
        <v>3.5670547618282364E-3</v>
      </c>
      <c r="G58" s="62">
        <v>364643</v>
      </c>
      <c r="H58" s="63">
        <v>1.420693863683527E-3</v>
      </c>
      <c r="I58" s="62">
        <v>714833</v>
      </c>
      <c r="J58" s="63">
        <v>4.0946152944555227E-3</v>
      </c>
      <c r="K58" s="62">
        <v>316387</v>
      </c>
      <c r="L58" s="63">
        <v>2.3572508259657528E-3</v>
      </c>
      <c r="M58" s="62">
        <v>0</v>
      </c>
      <c r="N58" s="63">
        <v>0</v>
      </c>
      <c r="O58" s="62">
        <v>759011</v>
      </c>
      <c r="P58" s="63">
        <v>4.7370371779695362E-3</v>
      </c>
      <c r="Q58" s="62">
        <v>121971</v>
      </c>
      <c r="R58" s="63">
        <v>7.2113367883061064E-4</v>
      </c>
      <c r="S58" s="62">
        <v>641042</v>
      </c>
      <c r="T58" s="63">
        <v>4.7812479955129323E-3</v>
      </c>
      <c r="U58" s="62">
        <v>1045188</v>
      </c>
      <c r="V58" s="63">
        <v>8.6547795123648134E-3</v>
      </c>
      <c r="W58" s="62">
        <v>352230</v>
      </c>
      <c r="X58" s="63">
        <v>2.9154334103851575E-3</v>
      </c>
      <c r="Y58" s="62">
        <v>326059</v>
      </c>
      <c r="Z58" s="63">
        <v>1.6345293955067057E-3</v>
      </c>
    </row>
    <row r="59" spans="2:26" x14ac:dyDescent="0.3">
      <c r="B59" s="61" t="s">
        <v>134</v>
      </c>
      <c r="C59" s="62">
        <v>21855050</v>
      </c>
      <c r="D59" s="63">
        <v>0.3124725845431211</v>
      </c>
      <c r="E59" s="62">
        <v>21684928</v>
      </c>
      <c r="F59" s="63">
        <v>0.3124725845431211</v>
      </c>
      <c r="G59" s="62">
        <v>21780499</v>
      </c>
      <c r="H59" s="63">
        <v>8.4859496212090171E-2</v>
      </c>
      <c r="I59" s="62">
        <v>22704697</v>
      </c>
      <c r="J59" s="63">
        <v>0.13005415193783501</v>
      </c>
      <c r="K59" s="62">
        <v>22794413</v>
      </c>
      <c r="L59" s="63">
        <v>0.16983045723008369</v>
      </c>
      <c r="M59" s="62">
        <v>19499444</v>
      </c>
      <c r="N59" s="63">
        <v>0.1798451430138458</v>
      </c>
      <c r="O59" s="62">
        <v>19527751</v>
      </c>
      <c r="P59" s="63">
        <v>0.12187396821539055</v>
      </c>
      <c r="Q59" s="62">
        <v>20437136</v>
      </c>
      <c r="R59" s="63">
        <v>0.12083123913423281</v>
      </c>
      <c r="S59" s="62">
        <v>19955855</v>
      </c>
      <c r="T59" s="63">
        <v>0.14884187263470525</v>
      </c>
      <c r="U59" s="62">
        <v>19833188</v>
      </c>
      <c r="V59" s="63">
        <v>0.16423061608751696</v>
      </c>
      <c r="W59" s="62">
        <v>20020598</v>
      </c>
      <c r="X59" s="63">
        <v>0.16571195044456821</v>
      </c>
      <c r="Y59" s="62">
        <v>27014944</v>
      </c>
      <c r="Z59" s="63">
        <v>0.13542555208096543</v>
      </c>
    </row>
    <row r="60" spans="2:26" ht="13.5" thickBot="1" x14ac:dyDescent="0.35">
      <c r="B60" s="64" t="s">
        <v>135</v>
      </c>
      <c r="C60" s="62">
        <v>8422749</v>
      </c>
      <c r="D60" s="63">
        <v>0.12042425659003245</v>
      </c>
      <c r="E60" s="62">
        <v>8224377</v>
      </c>
      <c r="F60" s="63">
        <v>0.12042425659003245</v>
      </c>
      <c r="G60" s="62">
        <v>13213184</v>
      </c>
      <c r="H60" s="63">
        <v>5.1480185903805535E-2</v>
      </c>
      <c r="I60" s="62">
        <v>9963971</v>
      </c>
      <c r="J60" s="63">
        <v>5.7074348904025539E-2</v>
      </c>
      <c r="K60" s="62">
        <v>18498802</v>
      </c>
      <c r="L60" s="63">
        <v>0.13782587873040586</v>
      </c>
      <c r="M60" s="62">
        <v>10232729</v>
      </c>
      <c r="N60" s="63">
        <v>9.4377388936162862E-2</v>
      </c>
      <c r="O60" s="62">
        <v>10512939</v>
      </c>
      <c r="P60" s="63">
        <v>6.5611938289070748E-2</v>
      </c>
      <c r="Q60" s="62">
        <v>24331478</v>
      </c>
      <c r="R60" s="63">
        <v>0.14385590215318453</v>
      </c>
      <c r="S60" s="62">
        <v>36135003</v>
      </c>
      <c r="T60" s="63">
        <v>0.26951496261025609</v>
      </c>
      <c r="U60" s="62">
        <v>14192114</v>
      </c>
      <c r="V60" s="63">
        <v>0.11751916160953421</v>
      </c>
      <c r="W60" s="62">
        <v>13659446</v>
      </c>
      <c r="X60" s="63">
        <v>0.11306023120049938</v>
      </c>
      <c r="Y60" s="62">
        <v>9158220</v>
      </c>
      <c r="Z60" s="63">
        <v>4.5910034075174806E-2</v>
      </c>
    </row>
    <row r="61" spans="2:26" ht="13.5" thickBot="1" x14ac:dyDescent="0.35">
      <c r="B61" s="68" t="s">
        <v>136</v>
      </c>
      <c r="C61" s="65">
        <f t="shared" ref="C61:H61" si="12">SUM(C53:C60)</f>
        <v>69942296</v>
      </c>
      <c r="D61" s="69">
        <f t="shared" si="12"/>
        <v>1</v>
      </c>
      <c r="E61" s="65">
        <f t="shared" si="12"/>
        <v>112618019</v>
      </c>
      <c r="F61" s="69">
        <f t="shared" si="12"/>
        <v>1</v>
      </c>
      <c r="G61" s="65">
        <f t="shared" si="12"/>
        <v>256665429</v>
      </c>
      <c r="H61" s="69">
        <f t="shared" si="12"/>
        <v>1</v>
      </c>
      <c r="I61" s="65">
        <f t="shared" ref="I61:J61" si="13">SUM(I53:I60)</f>
        <v>174578794</v>
      </c>
      <c r="J61" s="69">
        <f t="shared" si="13"/>
        <v>1</v>
      </c>
      <c r="K61" s="65">
        <f t="shared" ref="K61:L61" si="14">SUM(K53:K60)</f>
        <v>134218640</v>
      </c>
      <c r="L61" s="69">
        <f t="shared" si="14"/>
        <v>1</v>
      </c>
      <c r="M61" s="65">
        <f t="shared" ref="M61:N61" si="15">SUM(M53:M60)</f>
        <v>108423523</v>
      </c>
      <c r="N61" s="69">
        <f t="shared" si="15"/>
        <v>1</v>
      </c>
      <c r="O61" s="65">
        <f t="shared" ref="O61:P61" si="16">SUM(O53:O60)</f>
        <v>160229057</v>
      </c>
      <c r="P61" s="69">
        <f t="shared" si="16"/>
        <v>1</v>
      </c>
      <c r="Q61" s="65">
        <f t="shared" ref="Q61:R61" si="17">SUM(Q53:Q60)</f>
        <v>169137850</v>
      </c>
      <c r="R61" s="69">
        <f t="shared" si="17"/>
        <v>1</v>
      </c>
      <c r="S61" s="65">
        <f t="shared" ref="S61:T61" si="18">SUM(S53:S60)</f>
        <v>134074200</v>
      </c>
      <c r="T61" s="69">
        <f t="shared" si="18"/>
        <v>1</v>
      </c>
      <c r="U61" s="65">
        <f t="shared" ref="U61:Z61" si="19">SUM(U53:U60)</f>
        <v>120764255</v>
      </c>
      <c r="V61" s="69">
        <f t="shared" si="19"/>
        <v>1</v>
      </c>
      <c r="W61" s="65">
        <f t="shared" si="19"/>
        <v>120815656</v>
      </c>
      <c r="X61" s="69">
        <f t="shared" si="19"/>
        <v>0.99999999999999989</v>
      </c>
      <c r="Y61" s="65">
        <v>199481882</v>
      </c>
      <c r="Z61" s="69">
        <f t="shared" si="19"/>
        <v>0.99999999999999989</v>
      </c>
    </row>
  </sheetData>
  <mergeCells count="1">
    <mergeCell ref="B2:C2"/>
  </mergeCells>
  <phoneticPr fontId="3" type="noConversion"/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DAA18-AFA3-4FE4-947F-311645733C3C}">
  <dimension ref="B1:AO18"/>
  <sheetViews>
    <sheetView topLeftCell="D1" zoomScale="80" zoomScaleNormal="80" workbookViewId="0">
      <selection activeCell="H20" sqref="H20"/>
    </sheetView>
  </sheetViews>
  <sheetFormatPr baseColWidth="10" defaultColWidth="11.453125" defaultRowHeight="14.5" x14ac:dyDescent="0.35"/>
  <cols>
    <col min="1" max="1" width="2.453125" customWidth="1"/>
    <col min="2" max="2" width="17.54296875" customWidth="1"/>
    <col min="3" max="3" width="23.453125" customWidth="1"/>
    <col min="4" max="4" width="17.1796875" customWidth="1"/>
    <col min="5" max="5" width="12.1796875" customWidth="1"/>
    <col min="6" max="6" width="17.453125" customWidth="1"/>
    <col min="7" max="7" width="18.81640625" customWidth="1"/>
    <col min="8" max="8" width="16.81640625" customWidth="1"/>
    <col min="9" max="9" width="18.26953125" customWidth="1"/>
    <col min="10" max="10" width="20.7265625" customWidth="1"/>
    <col min="11" max="11" width="13" customWidth="1"/>
    <col min="12" max="12" width="13.453125" customWidth="1"/>
    <col min="13" max="13" width="8.54296875" customWidth="1"/>
    <col min="14" max="14" width="13.54296875" customWidth="1"/>
    <col min="15" max="15" width="10" customWidth="1"/>
    <col min="16" max="16" width="13.54296875" bestFit="1" customWidth="1"/>
    <col min="19" max="19" width="14.1796875" customWidth="1"/>
  </cols>
  <sheetData>
    <row r="1" spans="2:41" s="38" customFormat="1" ht="27" customHeight="1" x14ac:dyDescent="0.3">
      <c r="B1" s="47" t="s">
        <v>2</v>
      </c>
      <c r="C1" s="47" t="s">
        <v>3</v>
      </c>
      <c r="D1" s="47" t="s">
        <v>4</v>
      </c>
      <c r="E1" s="47" t="s">
        <v>5</v>
      </c>
      <c r="F1" s="47" t="s">
        <v>22</v>
      </c>
      <c r="G1" s="47" t="s">
        <v>6</v>
      </c>
      <c r="H1" s="47" t="s">
        <v>7</v>
      </c>
      <c r="I1" s="47" t="s">
        <v>8</v>
      </c>
      <c r="J1" s="47" t="s">
        <v>9</v>
      </c>
      <c r="K1" s="47" t="s">
        <v>10</v>
      </c>
      <c r="L1" s="47" t="s">
        <v>11</v>
      </c>
      <c r="M1" s="47" t="s">
        <v>12</v>
      </c>
      <c r="N1" s="47" t="s">
        <v>13</v>
      </c>
      <c r="O1" s="47" t="s">
        <v>14</v>
      </c>
      <c r="P1" s="47" t="s">
        <v>15</v>
      </c>
      <c r="Q1" s="47" t="s">
        <v>51</v>
      </c>
      <c r="R1" s="47" t="s">
        <v>52</v>
      </c>
      <c r="S1" s="47" t="s">
        <v>53</v>
      </c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</row>
    <row r="2" spans="2:41" ht="17.25" customHeight="1" x14ac:dyDescent="0.35">
      <c r="B2" s="40" t="s">
        <v>309</v>
      </c>
      <c r="C2" s="41" t="s">
        <v>310</v>
      </c>
      <c r="D2" s="42" t="s">
        <v>55</v>
      </c>
      <c r="E2" s="40" t="s">
        <v>61</v>
      </c>
      <c r="F2" s="40" t="s">
        <v>62</v>
      </c>
      <c r="G2" s="43" t="s">
        <v>83</v>
      </c>
      <c r="H2" s="40" t="s">
        <v>84</v>
      </c>
      <c r="I2" s="44">
        <v>45471.47960648148</v>
      </c>
      <c r="J2" s="44">
        <v>45471.486562500002</v>
      </c>
      <c r="K2" s="45">
        <v>158571</v>
      </c>
      <c r="L2" s="45">
        <v>0</v>
      </c>
      <c r="M2" s="45">
        <v>4860</v>
      </c>
      <c r="N2" s="45">
        <v>0</v>
      </c>
      <c r="O2" s="45">
        <v>0</v>
      </c>
      <c r="P2" s="45">
        <v>163431</v>
      </c>
      <c r="Q2" s="43" t="s">
        <v>98</v>
      </c>
      <c r="R2" s="43" t="s">
        <v>98</v>
      </c>
      <c r="S2" s="46">
        <f>+P2</f>
        <v>163431</v>
      </c>
    </row>
    <row r="3" spans="2:41" ht="17.25" customHeight="1" x14ac:dyDescent="0.35">
      <c r="B3" s="40" t="s">
        <v>311</v>
      </c>
      <c r="C3" s="41" t="s">
        <v>312</v>
      </c>
      <c r="D3" s="42" t="s">
        <v>55</v>
      </c>
      <c r="E3" s="40" t="s">
        <v>61</v>
      </c>
      <c r="F3" s="40" t="s">
        <v>62</v>
      </c>
      <c r="G3" s="43" t="s">
        <v>83</v>
      </c>
      <c r="H3" s="40" t="s">
        <v>84</v>
      </c>
      <c r="I3" s="44">
        <v>45471.36314814815</v>
      </c>
      <c r="J3" s="44">
        <v>45471.365740740737</v>
      </c>
      <c r="K3" s="45">
        <v>146571</v>
      </c>
      <c r="L3" s="45">
        <v>0</v>
      </c>
      <c r="M3" s="45">
        <v>4860</v>
      </c>
      <c r="N3" s="45">
        <v>0</v>
      </c>
      <c r="O3" s="45">
        <v>0</v>
      </c>
      <c r="P3" s="45">
        <v>151431</v>
      </c>
      <c r="Q3" s="43" t="s">
        <v>98</v>
      </c>
      <c r="R3" s="43" t="s">
        <v>98</v>
      </c>
      <c r="S3" s="46">
        <f t="shared" ref="S3:S14" si="0">+P3</f>
        <v>151431</v>
      </c>
    </row>
    <row r="4" spans="2:41" ht="17.25" customHeight="1" x14ac:dyDescent="0.35">
      <c r="B4" s="40" t="s">
        <v>314</v>
      </c>
      <c r="C4" s="41" t="s">
        <v>315</v>
      </c>
      <c r="D4" s="42" t="s">
        <v>58</v>
      </c>
      <c r="E4" s="40" t="s">
        <v>61</v>
      </c>
      <c r="F4" s="40" t="s">
        <v>62</v>
      </c>
      <c r="G4" s="43" t="s">
        <v>316</v>
      </c>
      <c r="H4" s="40" t="s">
        <v>317</v>
      </c>
      <c r="I4" s="44">
        <v>45469.668773148151</v>
      </c>
      <c r="J4" s="44">
        <v>45469.681608796294</v>
      </c>
      <c r="K4" s="45">
        <v>252000</v>
      </c>
      <c r="L4" s="45">
        <v>0</v>
      </c>
      <c r="M4" s="45">
        <v>0</v>
      </c>
      <c r="N4" s="45">
        <v>47880</v>
      </c>
      <c r="O4" s="45">
        <v>0</v>
      </c>
      <c r="P4" s="45">
        <v>299880</v>
      </c>
      <c r="Q4" s="43" t="s">
        <v>98</v>
      </c>
      <c r="R4" s="43" t="s">
        <v>98</v>
      </c>
      <c r="S4" s="46">
        <f t="shared" si="0"/>
        <v>299880</v>
      </c>
    </row>
    <row r="5" spans="2:41" ht="17.25" customHeight="1" x14ac:dyDescent="0.35">
      <c r="B5" s="40" t="s">
        <v>318</v>
      </c>
      <c r="C5" s="41" t="s">
        <v>319</v>
      </c>
      <c r="D5" s="42" t="s">
        <v>58</v>
      </c>
      <c r="E5" s="40" t="s">
        <v>61</v>
      </c>
      <c r="F5" s="40" t="s">
        <v>62</v>
      </c>
      <c r="G5" s="43" t="s">
        <v>320</v>
      </c>
      <c r="H5" s="40" t="s">
        <v>321</v>
      </c>
      <c r="I5" s="44">
        <v>45468.686064814814</v>
      </c>
      <c r="J5" s="44">
        <v>45468.704074074078</v>
      </c>
      <c r="K5" s="45">
        <v>180000</v>
      </c>
      <c r="L5" s="45">
        <v>0</v>
      </c>
      <c r="M5" s="45">
        <v>0</v>
      </c>
      <c r="N5" s="45">
        <v>34200</v>
      </c>
      <c r="O5" s="45">
        <v>0</v>
      </c>
      <c r="P5" s="45">
        <v>214200</v>
      </c>
      <c r="Q5" s="43" t="s">
        <v>98</v>
      </c>
      <c r="R5" s="43" t="s">
        <v>98</v>
      </c>
      <c r="S5" s="46">
        <f t="shared" si="0"/>
        <v>214200</v>
      </c>
    </row>
    <row r="6" spans="2:41" ht="17.25" customHeight="1" x14ac:dyDescent="0.35">
      <c r="B6" s="40" t="s">
        <v>322</v>
      </c>
      <c r="C6" s="41" t="s">
        <v>323</v>
      </c>
      <c r="D6" s="42" t="s">
        <v>58</v>
      </c>
      <c r="E6" s="40" t="s">
        <v>61</v>
      </c>
      <c r="F6" s="40" t="s">
        <v>62</v>
      </c>
      <c r="G6" s="43" t="s">
        <v>320</v>
      </c>
      <c r="H6" s="40" t="s">
        <v>321</v>
      </c>
      <c r="I6" s="44">
        <v>45468.681134259263</v>
      </c>
      <c r="J6" s="44">
        <v>45468.69568287037</v>
      </c>
      <c r="K6" s="45">
        <v>270000</v>
      </c>
      <c r="L6" s="45">
        <v>0</v>
      </c>
      <c r="M6" s="45">
        <v>0</v>
      </c>
      <c r="N6" s="45">
        <v>51300</v>
      </c>
      <c r="O6" s="45">
        <v>0</v>
      </c>
      <c r="P6" s="45">
        <v>321300</v>
      </c>
      <c r="Q6" s="43" t="s">
        <v>98</v>
      </c>
      <c r="R6" s="43" t="s">
        <v>98</v>
      </c>
      <c r="S6" s="46">
        <f t="shared" si="0"/>
        <v>321300</v>
      </c>
    </row>
    <row r="7" spans="2:41" ht="17.25" customHeight="1" x14ac:dyDescent="0.35">
      <c r="B7" s="40" t="s">
        <v>324</v>
      </c>
      <c r="C7" s="41" t="s">
        <v>325</v>
      </c>
      <c r="D7" s="42" t="s">
        <v>0</v>
      </c>
      <c r="E7" s="40" t="s">
        <v>61</v>
      </c>
      <c r="F7" s="40" t="s">
        <v>62</v>
      </c>
      <c r="G7" s="43" t="s">
        <v>326</v>
      </c>
      <c r="H7" s="40" t="s">
        <v>327</v>
      </c>
      <c r="I7" s="44">
        <v>45468.405555555553</v>
      </c>
      <c r="J7" s="44">
        <v>45468.418449074074</v>
      </c>
      <c r="K7" s="45">
        <v>4319400</v>
      </c>
      <c r="L7" s="45">
        <v>0</v>
      </c>
      <c r="M7" s="45">
        <v>0</v>
      </c>
      <c r="N7" s="45">
        <v>820686</v>
      </c>
      <c r="O7" s="45">
        <v>0</v>
      </c>
      <c r="P7" s="45">
        <v>5140086</v>
      </c>
      <c r="Q7" s="43" t="s">
        <v>98</v>
      </c>
      <c r="R7" s="43" t="s">
        <v>98</v>
      </c>
      <c r="S7" s="46">
        <f t="shared" si="0"/>
        <v>5140086</v>
      </c>
    </row>
    <row r="8" spans="2:41" ht="17.25" customHeight="1" x14ac:dyDescent="0.35">
      <c r="B8" s="40" t="s">
        <v>328</v>
      </c>
      <c r="C8" s="41" t="s">
        <v>329</v>
      </c>
      <c r="D8" s="42" t="s">
        <v>55</v>
      </c>
      <c r="E8" s="40" t="s">
        <v>61</v>
      </c>
      <c r="F8" s="40" t="s">
        <v>62</v>
      </c>
      <c r="G8" s="43" t="s">
        <v>83</v>
      </c>
      <c r="H8" s="40" t="s">
        <v>84</v>
      </c>
      <c r="I8" s="44">
        <v>45467.516134259262</v>
      </c>
      <c r="J8" s="44">
        <v>45467.520891203705</v>
      </c>
      <c r="K8" s="45">
        <v>170052</v>
      </c>
      <c r="L8" s="45">
        <v>0</v>
      </c>
      <c r="M8" s="45">
        <v>4860</v>
      </c>
      <c r="N8" s="45">
        <v>0</v>
      </c>
      <c r="O8" s="45">
        <v>0</v>
      </c>
      <c r="P8" s="45">
        <v>174912</v>
      </c>
      <c r="Q8" s="43" t="s">
        <v>98</v>
      </c>
      <c r="R8" s="43" t="s">
        <v>98</v>
      </c>
      <c r="S8" s="46">
        <f t="shared" si="0"/>
        <v>174912</v>
      </c>
    </row>
    <row r="9" spans="2:41" ht="17.25" customHeight="1" x14ac:dyDescent="0.35">
      <c r="B9" s="40" t="s">
        <v>330</v>
      </c>
      <c r="C9" s="41" t="s">
        <v>331</v>
      </c>
      <c r="D9" s="42" t="s">
        <v>0</v>
      </c>
      <c r="E9" s="40" t="s">
        <v>61</v>
      </c>
      <c r="F9" s="40" t="s">
        <v>62</v>
      </c>
      <c r="G9" s="43" t="s">
        <v>269</v>
      </c>
      <c r="H9" s="40" t="s">
        <v>270</v>
      </c>
      <c r="I9" s="44">
        <v>45464.870833333334</v>
      </c>
      <c r="J9" s="44">
        <v>45464.882592592592</v>
      </c>
      <c r="K9" s="45">
        <v>46000000</v>
      </c>
      <c r="L9" s="45">
        <v>0</v>
      </c>
      <c r="M9" s="45">
        <v>0</v>
      </c>
      <c r="N9" s="45">
        <v>0</v>
      </c>
      <c r="O9" s="45">
        <v>0</v>
      </c>
      <c r="P9" s="45">
        <v>46000000</v>
      </c>
      <c r="Q9" s="43" t="s">
        <v>98</v>
      </c>
      <c r="R9" s="43" t="s">
        <v>98</v>
      </c>
      <c r="S9" s="46">
        <f t="shared" si="0"/>
        <v>46000000</v>
      </c>
    </row>
    <row r="10" spans="2:41" ht="17.25" customHeight="1" x14ac:dyDescent="0.35">
      <c r="B10" s="40" t="s">
        <v>332</v>
      </c>
      <c r="C10" s="41" t="s">
        <v>333</v>
      </c>
      <c r="D10" s="42" t="s">
        <v>55</v>
      </c>
      <c r="E10" s="40" t="s">
        <v>61</v>
      </c>
      <c r="F10" s="40" t="s">
        <v>62</v>
      </c>
      <c r="G10" s="43" t="s">
        <v>83</v>
      </c>
      <c r="H10" s="40" t="s">
        <v>84</v>
      </c>
      <c r="I10" s="44">
        <v>45462.540370370371</v>
      </c>
      <c r="J10" s="44">
        <v>45462.578194444446</v>
      </c>
      <c r="K10" s="45">
        <v>1602173</v>
      </c>
      <c r="L10" s="45">
        <v>0</v>
      </c>
      <c r="M10" s="45">
        <v>4860</v>
      </c>
      <c r="N10" s="45">
        <v>0</v>
      </c>
      <c r="O10" s="45">
        <v>0</v>
      </c>
      <c r="P10" s="45">
        <v>1607033</v>
      </c>
      <c r="Q10" s="43" t="s">
        <v>98</v>
      </c>
      <c r="R10" s="43" t="s">
        <v>98</v>
      </c>
      <c r="S10" s="46">
        <f t="shared" si="0"/>
        <v>1607033</v>
      </c>
    </row>
    <row r="11" spans="2:41" ht="17.25" customHeight="1" x14ac:dyDescent="0.35">
      <c r="B11" s="40" t="s">
        <v>334</v>
      </c>
      <c r="C11" s="41" t="s">
        <v>335</v>
      </c>
      <c r="D11" s="42" t="s">
        <v>55</v>
      </c>
      <c r="E11" s="40" t="s">
        <v>61</v>
      </c>
      <c r="F11" s="40" t="s">
        <v>62</v>
      </c>
      <c r="G11" s="43" t="s">
        <v>83</v>
      </c>
      <c r="H11" s="40" t="s">
        <v>84</v>
      </c>
      <c r="I11" s="44">
        <v>45462.539004629631</v>
      </c>
      <c r="J11" s="44">
        <v>45462.578993055555</v>
      </c>
      <c r="K11" s="45">
        <v>1094479</v>
      </c>
      <c r="L11" s="45">
        <v>0</v>
      </c>
      <c r="M11" s="45">
        <v>4860</v>
      </c>
      <c r="N11" s="45">
        <v>0</v>
      </c>
      <c r="O11" s="45">
        <v>0</v>
      </c>
      <c r="P11" s="45">
        <v>1099339</v>
      </c>
      <c r="Q11" s="43" t="s">
        <v>98</v>
      </c>
      <c r="R11" s="43" t="s">
        <v>98</v>
      </c>
      <c r="S11" s="46">
        <f t="shared" si="0"/>
        <v>1099339</v>
      </c>
    </row>
    <row r="12" spans="2:41" ht="17.25" customHeight="1" x14ac:dyDescent="0.35">
      <c r="B12" s="40" t="s">
        <v>336</v>
      </c>
      <c r="C12" s="41" t="s">
        <v>337</v>
      </c>
      <c r="D12" s="42" t="s">
        <v>55</v>
      </c>
      <c r="E12" s="40" t="s">
        <v>61</v>
      </c>
      <c r="F12" s="40" t="s">
        <v>62</v>
      </c>
      <c r="G12" s="43" t="s">
        <v>83</v>
      </c>
      <c r="H12" s="40" t="s">
        <v>84</v>
      </c>
      <c r="I12" s="44">
        <v>45448.477962962963</v>
      </c>
      <c r="J12" s="44">
        <v>45448.517083333332</v>
      </c>
      <c r="K12" s="45">
        <v>1537077</v>
      </c>
      <c r="L12" s="45">
        <v>0</v>
      </c>
      <c r="M12" s="45">
        <v>4860</v>
      </c>
      <c r="N12" s="45">
        <v>0</v>
      </c>
      <c r="O12" s="45">
        <v>0</v>
      </c>
      <c r="P12" s="45">
        <v>1541937</v>
      </c>
      <c r="Q12" s="43" t="s">
        <v>98</v>
      </c>
      <c r="R12" s="43" t="s">
        <v>98</v>
      </c>
      <c r="S12" s="46">
        <f t="shared" si="0"/>
        <v>1541937</v>
      </c>
    </row>
    <row r="13" spans="2:41" ht="17.25" customHeight="1" x14ac:dyDescent="0.35">
      <c r="B13" s="40" t="s">
        <v>338</v>
      </c>
      <c r="C13" s="41" t="s">
        <v>339</v>
      </c>
      <c r="D13" s="42" t="s">
        <v>58</v>
      </c>
      <c r="E13" s="40" t="s">
        <v>61</v>
      </c>
      <c r="F13" s="40" t="s">
        <v>62</v>
      </c>
      <c r="G13" s="43" t="s">
        <v>340</v>
      </c>
      <c r="H13" s="40" t="s">
        <v>341</v>
      </c>
      <c r="I13" s="44">
        <v>45446.68953703704</v>
      </c>
      <c r="J13" s="44">
        <v>45447.388356481482</v>
      </c>
      <c r="K13" s="45">
        <v>310000</v>
      </c>
      <c r="L13" s="45">
        <v>0</v>
      </c>
      <c r="M13" s="45">
        <v>0</v>
      </c>
      <c r="N13" s="45">
        <v>58900</v>
      </c>
      <c r="O13" s="45">
        <v>0</v>
      </c>
      <c r="P13" s="45">
        <v>368900</v>
      </c>
      <c r="Q13" s="43" t="s">
        <v>98</v>
      </c>
      <c r="R13" s="43" t="s">
        <v>98</v>
      </c>
      <c r="S13" s="46">
        <f t="shared" si="0"/>
        <v>368900</v>
      </c>
    </row>
    <row r="14" spans="2:41" ht="17.25" customHeight="1" x14ac:dyDescent="0.35">
      <c r="B14" s="40" t="s">
        <v>342</v>
      </c>
      <c r="C14" s="41" t="s">
        <v>343</v>
      </c>
      <c r="D14" s="42" t="s">
        <v>58</v>
      </c>
      <c r="E14" s="40" t="s">
        <v>61</v>
      </c>
      <c r="F14" s="40" t="s">
        <v>62</v>
      </c>
      <c r="G14" s="43" t="s">
        <v>344</v>
      </c>
      <c r="H14" s="40" t="s">
        <v>345</v>
      </c>
      <c r="I14" s="44">
        <v>45446.45521990741</v>
      </c>
      <c r="J14" s="44">
        <v>45447.387650462966</v>
      </c>
      <c r="K14" s="45">
        <v>550000</v>
      </c>
      <c r="L14" s="45">
        <v>0</v>
      </c>
      <c r="M14" s="45">
        <v>0</v>
      </c>
      <c r="N14" s="45">
        <v>104500</v>
      </c>
      <c r="O14" s="45">
        <v>0</v>
      </c>
      <c r="P14" s="45">
        <v>654500</v>
      </c>
      <c r="Q14" s="43" t="s">
        <v>98</v>
      </c>
      <c r="R14" s="43" t="s">
        <v>98</v>
      </c>
      <c r="S14" s="46">
        <f t="shared" si="0"/>
        <v>654500</v>
      </c>
    </row>
    <row r="15" spans="2:41" ht="15" thickBot="1" x14ac:dyDescent="0.4">
      <c r="B15" s="31" t="s">
        <v>346</v>
      </c>
      <c r="C15" s="30"/>
      <c r="D15" s="58">
        <f>COUNTA(D2:D14)</f>
        <v>13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2"/>
      <c r="Q15" s="30"/>
      <c r="R15" s="30"/>
      <c r="S15" s="57">
        <f>SUM(S2:S14)</f>
        <v>57736949</v>
      </c>
    </row>
    <row r="17" spans="2:20" s="77" customFormat="1" ht="17.25" customHeight="1" x14ac:dyDescent="0.35">
      <c r="B17" s="71" t="s">
        <v>313</v>
      </c>
      <c r="C17" s="72" t="s">
        <v>312</v>
      </c>
      <c r="D17" s="72" t="s">
        <v>55</v>
      </c>
      <c r="E17" s="71" t="s">
        <v>61</v>
      </c>
      <c r="F17" s="71" t="s">
        <v>62</v>
      </c>
      <c r="G17" s="73" t="s">
        <v>83</v>
      </c>
      <c r="H17" s="71" t="s">
        <v>84</v>
      </c>
      <c r="I17" s="74">
        <v>45470.669004629628</v>
      </c>
      <c r="J17" s="74">
        <v>45470.682233796295</v>
      </c>
      <c r="K17" s="75">
        <v>158571</v>
      </c>
      <c r="L17" s="75">
        <v>0</v>
      </c>
      <c r="M17" s="75">
        <v>4860</v>
      </c>
      <c r="N17" s="75">
        <v>0</v>
      </c>
      <c r="O17" s="75">
        <v>0</v>
      </c>
      <c r="P17" s="75">
        <v>163431</v>
      </c>
      <c r="Q17" s="73" t="s">
        <v>98</v>
      </c>
      <c r="R17" s="73" t="s">
        <v>98</v>
      </c>
      <c r="S17" s="76">
        <f t="shared" ref="S17" si="1">+P17</f>
        <v>163431</v>
      </c>
      <c r="T17" s="77" t="s">
        <v>347</v>
      </c>
    </row>
    <row r="18" spans="2:20" s="77" customFormat="1" x14ac:dyDescent="0.35">
      <c r="B18" s="78" t="s">
        <v>348</v>
      </c>
    </row>
  </sheetData>
  <pageMargins left="0.7" right="0.7" top="0.75" bottom="0.75" header="0.3" footer="0.3"/>
  <pageSetup paperSize="281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9BC2A-26EA-4485-A520-E08992722A6E}">
  <dimension ref="B1:AO16"/>
  <sheetViews>
    <sheetView topLeftCell="D1" zoomScale="80" zoomScaleNormal="80" workbookViewId="0">
      <selection activeCell="R2" sqref="R2"/>
    </sheetView>
  </sheetViews>
  <sheetFormatPr baseColWidth="10" defaultColWidth="11.453125" defaultRowHeight="14.5" x14ac:dyDescent="0.35"/>
  <cols>
    <col min="1" max="1" width="2.453125" customWidth="1"/>
    <col min="2" max="2" width="17.54296875" customWidth="1"/>
    <col min="3" max="3" width="23.453125" customWidth="1"/>
    <col min="4" max="4" width="17.1796875" customWidth="1"/>
    <col min="5" max="5" width="12.1796875" customWidth="1"/>
    <col min="6" max="6" width="17.453125" customWidth="1"/>
    <col min="7" max="7" width="18.81640625" customWidth="1"/>
    <col min="8" max="8" width="16.81640625" customWidth="1"/>
    <col min="9" max="9" width="18.26953125" customWidth="1"/>
    <col min="10" max="10" width="20.7265625" customWidth="1"/>
    <col min="11" max="11" width="13" customWidth="1"/>
    <col min="12" max="12" width="13.453125" customWidth="1"/>
    <col min="13" max="13" width="8.54296875" customWidth="1"/>
    <col min="14" max="14" width="13.54296875" customWidth="1"/>
    <col min="15" max="15" width="10" customWidth="1"/>
    <col min="16" max="16" width="13.54296875" bestFit="1" customWidth="1"/>
    <col min="18" max="18" width="12.7265625" customWidth="1"/>
    <col min="19" max="19" width="14.1796875" customWidth="1"/>
  </cols>
  <sheetData>
    <row r="1" spans="2:41" s="38" customFormat="1" ht="27" customHeight="1" x14ac:dyDescent="0.3">
      <c r="B1" s="47" t="s">
        <v>2</v>
      </c>
      <c r="C1" s="47" t="s">
        <v>3</v>
      </c>
      <c r="D1" s="47" t="s">
        <v>4</v>
      </c>
      <c r="E1" s="47" t="s">
        <v>5</v>
      </c>
      <c r="F1" s="47" t="s">
        <v>22</v>
      </c>
      <c r="G1" s="47" t="s">
        <v>6</v>
      </c>
      <c r="H1" s="47" t="s">
        <v>7</v>
      </c>
      <c r="I1" s="47" t="s">
        <v>8</v>
      </c>
      <c r="J1" s="47" t="s">
        <v>9</v>
      </c>
      <c r="K1" s="47" t="s">
        <v>10</v>
      </c>
      <c r="L1" s="47" t="s">
        <v>11</v>
      </c>
      <c r="M1" s="47" t="s">
        <v>12</v>
      </c>
      <c r="N1" s="47" t="s">
        <v>13</v>
      </c>
      <c r="O1" s="47" t="s">
        <v>14</v>
      </c>
      <c r="P1" s="47" t="s">
        <v>15</v>
      </c>
      <c r="Q1" s="47" t="s">
        <v>51</v>
      </c>
      <c r="R1" s="47" t="s">
        <v>52</v>
      </c>
      <c r="S1" s="47" t="s">
        <v>53</v>
      </c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</row>
    <row r="2" spans="2:41" ht="17.25" customHeight="1" x14ac:dyDescent="0.35">
      <c r="B2" s="40" t="s">
        <v>454</v>
      </c>
      <c r="C2" s="41" t="s">
        <v>455</v>
      </c>
      <c r="D2" s="42" t="s">
        <v>0</v>
      </c>
      <c r="E2" s="40" t="s">
        <v>61</v>
      </c>
      <c r="F2" s="40" t="s">
        <v>62</v>
      </c>
      <c r="G2" s="43" t="s">
        <v>456</v>
      </c>
      <c r="H2" s="40" t="s">
        <v>457</v>
      </c>
      <c r="I2" s="44">
        <v>45380.443055555559</v>
      </c>
      <c r="J2" s="44">
        <v>45420.415393518517</v>
      </c>
      <c r="K2" s="45">
        <v>2520.1680999999999</v>
      </c>
      <c r="L2" s="45">
        <v>0</v>
      </c>
      <c r="M2" s="45">
        <v>0</v>
      </c>
      <c r="N2" s="45">
        <v>478.83193899999998</v>
      </c>
      <c r="O2" s="45">
        <v>0</v>
      </c>
      <c r="P2" s="45">
        <v>2999.000039</v>
      </c>
      <c r="Q2" s="43" t="s">
        <v>458</v>
      </c>
      <c r="R2" s="43">
        <v>37301.67</v>
      </c>
      <c r="S2" s="46">
        <f>+P2*R2</f>
        <v>111867709.78476512</v>
      </c>
    </row>
    <row r="3" spans="2:41" ht="17.25" customHeight="1" x14ac:dyDescent="0.35">
      <c r="B3" s="40" t="s">
        <v>267</v>
      </c>
      <c r="C3" s="41" t="s">
        <v>268</v>
      </c>
      <c r="D3" s="42" t="s">
        <v>0</v>
      </c>
      <c r="E3" s="40" t="s">
        <v>61</v>
      </c>
      <c r="F3" s="40" t="s">
        <v>62</v>
      </c>
      <c r="G3" s="43" t="s">
        <v>269</v>
      </c>
      <c r="H3" s="40" t="s">
        <v>270</v>
      </c>
      <c r="I3" s="44">
        <v>45439.662511574075</v>
      </c>
      <c r="J3" s="44">
        <v>45439.70144675926</v>
      </c>
      <c r="K3" s="45">
        <v>16500000</v>
      </c>
      <c r="L3" s="45">
        <v>0</v>
      </c>
      <c r="M3" s="45">
        <v>0</v>
      </c>
      <c r="N3" s="45">
        <v>0</v>
      </c>
      <c r="O3" s="45">
        <v>0</v>
      </c>
      <c r="P3" s="45">
        <v>16500000</v>
      </c>
      <c r="Q3" s="43" t="s">
        <v>98</v>
      </c>
      <c r="R3" s="43" t="s">
        <v>98</v>
      </c>
      <c r="S3" s="46">
        <f>+P3</f>
        <v>16500000</v>
      </c>
    </row>
    <row r="4" spans="2:41" ht="17.25" customHeight="1" x14ac:dyDescent="0.35">
      <c r="B4" s="40" t="s">
        <v>450</v>
      </c>
      <c r="C4" s="41" t="s">
        <v>451</v>
      </c>
      <c r="D4" s="42" t="s">
        <v>0</v>
      </c>
      <c r="E4" s="40" t="s">
        <v>61</v>
      </c>
      <c r="F4" s="40" t="s">
        <v>62</v>
      </c>
      <c r="G4" s="43" t="s">
        <v>452</v>
      </c>
      <c r="H4" s="40" t="s">
        <v>453</v>
      </c>
      <c r="I4" s="44">
        <v>45439.404166666667</v>
      </c>
      <c r="J4" s="44">
        <v>45440.381874999999</v>
      </c>
      <c r="K4" s="45">
        <v>5294118</v>
      </c>
      <c r="L4" s="45">
        <v>0</v>
      </c>
      <c r="M4" s="45">
        <v>0</v>
      </c>
      <c r="N4" s="45">
        <v>1005882.42</v>
      </c>
      <c r="O4" s="45">
        <v>0</v>
      </c>
      <c r="P4" s="45">
        <v>6300000.4199999999</v>
      </c>
      <c r="Q4" s="43" t="s">
        <v>98</v>
      </c>
      <c r="R4" s="43" t="s">
        <v>98</v>
      </c>
      <c r="S4" s="99">
        <f>+P4</f>
        <v>6300000.4199999999</v>
      </c>
    </row>
    <row r="5" spans="2:41" ht="17.25" customHeight="1" x14ac:dyDescent="0.35">
      <c r="B5" s="40" t="s">
        <v>271</v>
      </c>
      <c r="C5" s="41" t="s">
        <v>272</v>
      </c>
      <c r="D5" s="42" t="s">
        <v>27</v>
      </c>
      <c r="E5" s="40" t="s">
        <v>61</v>
      </c>
      <c r="F5" s="40" t="s">
        <v>62</v>
      </c>
      <c r="G5" s="43" t="s">
        <v>273</v>
      </c>
      <c r="H5" s="40" t="s">
        <v>274</v>
      </c>
      <c r="I5" s="44">
        <v>45436.744016203702</v>
      </c>
      <c r="J5" s="44">
        <v>45436.757754629631</v>
      </c>
      <c r="K5" s="45">
        <v>1680672</v>
      </c>
      <c r="L5" s="45">
        <v>0</v>
      </c>
      <c r="M5" s="45">
        <v>0</v>
      </c>
      <c r="N5" s="45">
        <v>319327.68</v>
      </c>
      <c r="O5" s="45">
        <v>0</v>
      </c>
      <c r="P5" s="45">
        <v>1999999.68</v>
      </c>
      <c r="Q5" s="43" t="s">
        <v>98</v>
      </c>
      <c r="R5" s="43" t="s">
        <v>98</v>
      </c>
      <c r="S5" s="46">
        <f t="shared" ref="S5:S15" si="0">+P5</f>
        <v>1999999.68</v>
      </c>
    </row>
    <row r="6" spans="2:41" ht="17.25" customHeight="1" x14ac:dyDescent="0.35">
      <c r="B6" s="40" t="s">
        <v>275</v>
      </c>
      <c r="C6" s="41" t="s">
        <v>276</v>
      </c>
      <c r="D6" s="42" t="s">
        <v>58</v>
      </c>
      <c r="E6" s="40" t="s">
        <v>61</v>
      </c>
      <c r="F6" s="40" t="s">
        <v>62</v>
      </c>
      <c r="G6" s="43" t="s">
        <v>277</v>
      </c>
      <c r="H6" s="40" t="s">
        <v>278</v>
      </c>
      <c r="I6" s="44">
        <v>45434.616932870369</v>
      </c>
      <c r="J6" s="44">
        <v>45435.542326388888</v>
      </c>
      <c r="K6" s="45">
        <v>974400</v>
      </c>
      <c r="L6" s="45">
        <v>0</v>
      </c>
      <c r="M6" s="45">
        <v>0</v>
      </c>
      <c r="N6" s="45">
        <v>185136</v>
      </c>
      <c r="O6" s="45">
        <v>0</v>
      </c>
      <c r="P6" s="45">
        <v>1159536</v>
      </c>
      <c r="Q6" s="43" t="s">
        <v>98</v>
      </c>
      <c r="R6" s="43" t="s">
        <v>98</v>
      </c>
      <c r="S6" s="46">
        <f t="shared" si="0"/>
        <v>1159536</v>
      </c>
    </row>
    <row r="7" spans="2:41" ht="17.25" customHeight="1" x14ac:dyDescent="0.35">
      <c r="B7" s="40" t="s">
        <v>279</v>
      </c>
      <c r="C7" s="41" t="s">
        <v>280</v>
      </c>
      <c r="D7" s="42" t="s">
        <v>0</v>
      </c>
      <c r="E7" s="40" t="s">
        <v>61</v>
      </c>
      <c r="F7" s="40" t="s">
        <v>62</v>
      </c>
      <c r="G7" s="43" t="s">
        <v>281</v>
      </c>
      <c r="H7" s="40" t="s">
        <v>282</v>
      </c>
      <c r="I7" s="44">
        <v>45432.651400462964</v>
      </c>
      <c r="J7" s="44">
        <v>45432.670960648145</v>
      </c>
      <c r="K7" s="45">
        <v>12058823</v>
      </c>
      <c r="L7" s="45">
        <v>0</v>
      </c>
      <c r="M7" s="45">
        <v>0</v>
      </c>
      <c r="N7" s="45">
        <v>2291176.37</v>
      </c>
      <c r="O7" s="45">
        <v>0</v>
      </c>
      <c r="P7" s="45">
        <v>14349999.369999999</v>
      </c>
      <c r="Q7" s="43" t="s">
        <v>98</v>
      </c>
      <c r="R7" s="43" t="s">
        <v>98</v>
      </c>
      <c r="S7" s="46">
        <f t="shared" si="0"/>
        <v>14349999.369999999</v>
      </c>
    </row>
    <row r="8" spans="2:41" ht="17.25" customHeight="1" x14ac:dyDescent="0.35">
      <c r="B8" s="40" t="s">
        <v>283</v>
      </c>
      <c r="C8" s="41" t="s">
        <v>284</v>
      </c>
      <c r="D8" s="42" t="s">
        <v>0</v>
      </c>
      <c r="E8" s="40" t="s">
        <v>61</v>
      </c>
      <c r="F8" s="40" t="s">
        <v>62</v>
      </c>
      <c r="G8" s="43" t="s">
        <v>285</v>
      </c>
      <c r="H8" s="40" t="s">
        <v>286</v>
      </c>
      <c r="I8" s="44">
        <v>45429.423101851855</v>
      </c>
      <c r="J8" s="44">
        <v>45429.482766203706</v>
      </c>
      <c r="K8" s="45">
        <v>790250.00089999998</v>
      </c>
      <c r="L8" s="45">
        <v>0</v>
      </c>
      <c r="M8" s="45">
        <v>0</v>
      </c>
      <c r="N8" s="45">
        <v>150147.50017099999</v>
      </c>
      <c r="O8" s="45">
        <v>0</v>
      </c>
      <c r="P8" s="45">
        <v>940397.50107100001</v>
      </c>
      <c r="Q8" s="43" t="s">
        <v>98</v>
      </c>
      <c r="R8" s="43" t="s">
        <v>98</v>
      </c>
      <c r="S8" s="46">
        <f t="shared" si="0"/>
        <v>940397.50107100001</v>
      </c>
    </row>
    <row r="9" spans="2:41" ht="17.25" customHeight="1" x14ac:dyDescent="0.35">
      <c r="B9" s="40" t="s">
        <v>287</v>
      </c>
      <c r="C9" s="41" t="s">
        <v>288</v>
      </c>
      <c r="D9" s="42" t="s">
        <v>58</v>
      </c>
      <c r="E9" s="40" t="s">
        <v>61</v>
      </c>
      <c r="F9" s="40" t="s">
        <v>62</v>
      </c>
      <c r="G9" s="43" t="s">
        <v>289</v>
      </c>
      <c r="H9" s="40" t="s">
        <v>290</v>
      </c>
      <c r="I9" s="44">
        <v>45428.535104166665</v>
      </c>
      <c r="J9" s="44">
        <v>45428.658310185187</v>
      </c>
      <c r="K9" s="45">
        <v>909000</v>
      </c>
      <c r="L9" s="45">
        <v>0</v>
      </c>
      <c r="M9" s="45">
        <v>0</v>
      </c>
      <c r="N9" s="45">
        <v>172710</v>
      </c>
      <c r="O9" s="45">
        <v>0</v>
      </c>
      <c r="P9" s="45">
        <v>1081710</v>
      </c>
      <c r="Q9" s="43" t="s">
        <v>98</v>
      </c>
      <c r="R9" s="43" t="s">
        <v>98</v>
      </c>
      <c r="S9" s="46">
        <f t="shared" si="0"/>
        <v>1081710</v>
      </c>
    </row>
    <row r="10" spans="2:41" ht="17.25" customHeight="1" x14ac:dyDescent="0.35">
      <c r="B10" s="40" t="s">
        <v>291</v>
      </c>
      <c r="C10" s="41" t="s">
        <v>292</v>
      </c>
      <c r="D10" s="42" t="s">
        <v>58</v>
      </c>
      <c r="E10" s="40" t="s">
        <v>61</v>
      </c>
      <c r="F10" s="40" t="s">
        <v>62</v>
      </c>
      <c r="G10" s="43" t="s">
        <v>293</v>
      </c>
      <c r="H10" s="40" t="s">
        <v>294</v>
      </c>
      <c r="I10" s="44">
        <v>45420.769479166665</v>
      </c>
      <c r="J10" s="44">
        <v>45425.516412037039</v>
      </c>
      <c r="K10" s="45">
        <v>424583</v>
      </c>
      <c r="L10" s="45">
        <v>0</v>
      </c>
      <c r="M10" s="45">
        <v>0</v>
      </c>
      <c r="N10" s="45">
        <v>80670.77</v>
      </c>
      <c r="O10" s="45">
        <v>0</v>
      </c>
      <c r="P10" s="45">
        <v>505253.77</v>
      </c>
      <c r="Q10" s="43" t="s">
        <v>98</v>
      </c>
      <c r="R10" s="43" t="s">
        <v>98</v>
      </c>
      <c r="S10" s="46">
        <f t="shared" si="0"/>
        <v>505253.77</v>
      </c>
    </row>
    <row r="11" spans="2:41" ht="17.25" customHeight="1" x14ac:dyDescent="0.35">
      <c r="B11" s="40" t="s">
        <v>295</v>
      </c>
      <c r="C11" s="41" t="s">
        <v>296</v>
      </c>
      <c r="D11" s="42" t="s">
        <v>58</v>
      </c>
      <c r="E11" s="40" t="s">
        <v>61</v>
      </c>
      <c r="F11" s="40" t="s">
        <v>62</v>
      </c>
      <c r="G11" s="43" t="s">
        <v>297</v>
      </c>
      <c r="H11" s="40" t="s">
        <v>298</v>
      </c>
      <c r="I11" s="44">
        <v>45420.765543981484</v>
      </c>
      <c r="J11" s="44">
        <v>45425.528402777774</v>
      </c>
      <c r="K11" s="45">
        <v>192990</v>
      </c>
      <c r="L11" s="45">
        <v>0</v>
      </c>
      <c r="M11" s="45">
        <v>0</v>
      </c>
      <c r="N11" s="45">
        <v>36668.1</v>
      </c>
      <c r="O11" s="45">
        <v>0</v>
      </c>
      <c r="P11" s="45">
        <v>229658.1</v>
      </c>
      <c r="Q11" s="43" t="s">
        <v>98</v>
      </c>
      <c r="R11" s="43" t="s">
        <v>98</v>
      </c>
      <c r="S11" s="46">
        <f t="shared" si="0"/>
        <v>229658.1</v>
      </c>
    </row>
    <row r="12" spans="2:41" ht="17.25" customHeight="1" x14ac:dyDescent="0.35">
      <c r="B12" s="40" t="s">
        <v>299</v>
      </c>
      <c r="C12" s="41" t="s">
        <v>300</v>
      </c>
      <c r="D12" s="42" t="s">
        <v>55</v>
      </c>
      <c r="E12" s="40" t="s">
        <v>61</v>
      </c>
      <c r="F12" s="40" t="s">
        <v>62</v>
      </c>
      <c r="G12" s="43" t="s">
        <v>83</v>
      </c>
      <c r="H12" s="40" t="s">
        <v>84</v>
      </c>
      <c r="I12" s="44">
        <v>45415.69939814815</v>
      </c>
      <c r="J12" s="44">
        <v>45415.704560185186</v>
      </c>
      <c r="K12" s="45">
        <v>1519609</v>
      </c>
      <c r="L12" s="45">
        <v>0</v>
      </c>
      <c r="M12" s="45">
        <v>4860</v>
      </c>
      <c r="N12" s="45">
        <v>0</v>
      </c>
      <c r="O12" s="45">
        <v>0</v>
      </c>
      <c r="P12" s="45">
        <v>1524469</v>
      </c>
      <c r="Q12" s="43" t="s">
        <v>98</v>
      </c>
      <c r="R12" s="43" t="s">
        <v>98</v>
      </c>
      <c r="S12" s="46">
        <f t="shared" si="0"/>
        <v>1524469</v>
      </c>
    </row>
    <row r="13" spans="2:41" ht="17.25" customHeight="1" x14ac:dyDescent="0.35">
      <c r="B13" s="40" t="s">
        <v>301</v>
      </c>
      <c r="C13" s="41" t="s">
        <v>302</v>
      </c>
      <c r="D13" s="42" t="s">
        <v>55</v>
      </c>
      <c r="E13" s="40" t="s">
        <v>61</v>
      </c>
      <c r="F13" s="40" t="s">
        <v>62</v>
      </c>
      <c r="G13" s="43" t="s">
        <v>83</v>
      </c>
      <c r="H13" s="40" t="s">
        <v>84</v>
      </c>
      <c r="I13" s="44">
        <v>45415.432824074072</v>
      </c>
      <c r="J13" s="44">
        <v>45415.485324074078</v>
      </c>
      <c r="K13" s="45">
        <v>1040064</v>
      </c>
      <c r="L13" s="45">
        <v>0</v>
      </c>
      <c r="M13" s="45">
        <v>4860</v>
      </c>
      <c r="N13" s="45">
        <v>0</v>
      </c>
      <c r="O13" s="45">
        <v>0</v>
      </c>
      <c r="P13" s="45">
        <v>1044924</v>
      </c>
      <c r="Q13" s="43" t="s">
        <v>98</v>
      </c>
      <c r="R13" s="43" t="s">
        <v>98</v>
      </c>
      <c r="S13" s="46">
        <f t="shared" si="0"/>
        <v>1044924</v>
      </c>
    </row>
    <row r="14" spans="2:41" ht="17.25" customHeight="1" x14ac:dyDescent="0.35">
      <c r="B14" s="40" t="s">
        <v>303</v>
      </c>
      <c r="C14" s="41" t="s">
        <v>304</v>
      </c>
      <c r="D14" s="42" t="s">
        <v>55</v>
      </c>
      <c r="E14" s="40" t="s">
        <v>61</v>
      </c>
      <c r="F14" s="40" t="s">
        <v>62</v>
      </c>
      <c r="G14" s="43" t="s">
        <v>83</v>
      </c>
      <c r="H14" s="40" t="s">
        <v>84</v>
      </c>
      <c r="I14" s="44">
        <v>45415.426655092589</v>
      </c>
      <c r="J14" s="44">
        <v>45415.483032407406</v>
      </c>
      <c r="K14" s="45">
        <v>259687</v>
      </c>
      <c r="L14" s="45">
        <v>0</v>
      </c>
      <c r="M14" s="45">
        <v>4860</v>
      </c>
      <c r="N14" s="45">
        <v>0</v>
      </c>
      <c r="O14" s="45">
        <v>0</v>
      </c>
      <c r="P14" s="45">
        <v>264547</v>
      </c>
      <c r="Q14" s="43" t="s">
        <v>98</v>
      </c>
      <c r="R14" s="43" t="s">
        <v>98</v>
      </c>
      <c r="S14" s="46">
        <f t="shared" si="0"/>
        <v>264547</v>
      </c>
    </row>
    <row r="15" spans="2:41" ht="17.25" customHeight="1" x14ac:dyDescent="0.35">
      <c r="B15" s="40" t="s">
        <v>305</v>
      </c>
      <c r="C15" s="41" t="s">
        <v>306</v>
      </c>
      <c r="D15" s="42" t="s">
        <v>55</v>
      </c>
      <c r="E15" s="40" t="s">
        <v>61</v>
      </c>
      <c r="F15" s="40" t="s">
        <v>62</v>
      </c>
      <c r="G15" s="43" t="s">
        <v>83</v>
      </c>
      <c r="H15" s="40" t="s">
        <v>84</v>
      </c>
      <c r="I15" s="44">
        <v>45415.42255787037</v>
      </c>
      <c r="J15" s="44">
        <v>45415.480243055557</v>
      </c>
      <c r="K15" s="45">
        <v>964978</v>
      </c>
      <c r="L15" s="45">
        <v>0</v>
      </c>
      <c r="M15" s="45">
        <v>4860</v>
      </c>
      <c r="N15" s="45">
        <v>0</v>
      </c>
      <c r="O15" s="45">
        <v>0</v>
      </c>
      <c r="P15" s="45">
        <v>969838</v>
      </c>
      <c r="Q15" s="43" t="s">
        <v>98</v>
      </c>
      <c r="R15" s="43" t="s">
        <v>98</v>
      </c>
      <c r="S15" s="46">
        <f t="shared" si="0"/>
        <v>969838</v>
      </c>
    </row>
    <row r="16" spans="2:41" ht="15" thickBot="1" x14ac:dyDescent="0.4">
      <c r="B16" s="31" t="s">
        <v>264</v>
      </c>
      <c r="C16" s="30"/>
      <c r="D16" s="58">
        <f>COUNTA(D2:D15)</f>
        <v>14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2"/>
      <c r="Q16" s="30"/>
      <c r="R16" s="30"/>
      <c r="S16" s="57">
        <f>SUM(S2:S15)</f>
        <v>158738042.62583613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915F1-75FE-4C77-9DD4-CFF1A4A3E37F}">
  <dimension ref="B1:AO17"/>
  <sheetViews>
    <sheetView topLeftCell="D1" zoomScale="80" zoomScaleNormal="80" workbookViewId="0">
      <selection activeCell="D13" sqref="D13"/>
    </sheetView>
  </sheetViews>
  <sheetFormatPr baseColWidth="10" defaultColWidth="11.453125" defaultRowHeight="14.5" x14ac:dyDescent="0.35"/>
  <cols>
    <col min="1" max="1" width="2.453125" customWidth="1"/>
    <col min="2" max="2" width="17.54296875" customWidth="1"/>
    <col min="3" max="3" width="23.453125" customWidth="1"/>
    <col min="4" max="4" width="17.1796875" customWidth="1"/>
    <col min="5" max="5" width="12.1796875" customWidth="1"/>
    <col min="6" max="6" width="17.453125" customWidth="1"/>
    <col min="7" max="7" width="18.81640625" customWidth="1"/>
    <col min="8" max="8" width="16.81640625" customWidth="1"/>
    <col min="9" max="9" width="18.26953125" customWidth="1"/>
    <col min="10" max="10" width="20.7265625" customWidth="1"/>
    <col min="11" max="11" width="13" customWidth="1"/>
    <col min="12" max="12" width="13.453125" customWidth="1"/>
    <col min="13" max="13" width="8.54296875" customWidth="1"/>
    <col min="14" max="14" width="13.54296875" customWidth="1"/>
    <col min="15" max="15" width="10" customWidth="1"/>
    <col min="16" max="16" width="13.54296875" bestFit="1" customWidth="1"/>
    <col min="19" max="19" width="14.1796875" customWidth="1"/>
  </cols>
  <sheetData>
    <row r="1" spans="2:41" s="38" customFormat="1" ht="27" customHeight="1" x14ac:dyDescent="0.3">
      <c r="B1" s="47" t="s">
        <v>2</v>
      </c>
      <c r="C1" s="47" t="s">
        <v>3</v>
      </c>
      <c r="D1" s="47" t="s">
        <v>4</v>
      </c>
      <c r="E1" s="47" t="s">
        <v>5</v>
      </c>
      <c r="F1" s="47" t="s">
        <v>22</v>
      </c>
      <c r="G1" s="47" t="s">
        <v>6</v>
      </c>
      <c r="H1" s="47" t="s">
        <v>7</v>
      </c>
      <c r="I1" s="47" t="s">
        <v>8</v>
      </c>
      <c r="J1" s="47" t="s">
        <v>9</v>
      </c>
      <c r="K1" s="47" t="s">
        <v>10</v>
      </c>
      <c r="L1" s="47" t="s">
        <v>11</v>
      </c>
      <c r="M1" s="47" t="s">
        <v>12</v>
      </c>
      <c r="N1" s="47" t="s">
        <v>13</v>
      </c>
      <c r="O1" s="47" t="s">
        <v>14</v>
      </c>
      <c r="P1" s="47" t="s">
        <v>15</v>
      </c>
      <c r="Q1" s="47" t="s">
        <v>51</v>
      </c>
      <c r="R1" s="47" t="s">
        <v>52</v>
      </c>
      <c r="S1" s="47" t="s">
        <v>53</v>
      </c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</row>
    <row r="2" spans="2:41" ht="17.25" customHeight="1" x14ac:dyDescent="0.35">
      <c r="B2" s="40" t="s">
        <v>218</v>
      </c>
      <c r="C2" s="41" t="s">
        <v>219</v>
      </c>
      <c r="D2" s="42" t="s">
        <v>58</v>
      </c>
      <c r="E2" s="40" t="s">
        <v>61</v>
      </c>
      <c r="F2" s="40" t="s">
        <v>62</v>
      </c>
      <c r="G2" s="43" t="s">
        <v>220</v>
      </c>
      <c r="H2" s="40" t="s">
        <v>221</v>
      </c>
      <c r="I2" s="44">
        <v>45405.699826388889</v>
      </c>
      <c r="J2" s="44">
        <v>45406.422627314816</v>
      </c>
      <c r="K2" s="45">
        <v>1550000</v>
      </c>
      <c r="L2" s="45">
        <v>0</v>
      </c>
      <c r="M2" s="45">
        <v>0</v>
      </c>
      <c r="N2" s="45">
        <v>294500</v>
      </c>
      <c r="O2" s="45">
        <v>0</v>
      </c>
      <c r="P2" s="45">
        <v>1844500</v>
      </c>
      <c r="Q2" s="43" t="s">
        <v>98</v>
      </c>
      <c r="R2" s="43" t="s">
        <v>98</v>
      </c>
      <c r="S2" s="46">
        <f>+P2</f>
        <v>1844500</v>
      </c>
    </row>
    <row r="3" spans="2:41" ht="17.25" customHeight="1" x14ac:dyDescent="0.35">
      <c r="B3" s="40" t="s">
        <v>222</v>
      </c>
      <c r="C3" s="41" t="s">
        <v>223</v>
      </c>
      <c r="D3" s="42" t="s">
        <v>55</v>
      </c>
      <c r="E3" s="40" t="s">
        <v>61</v>
      </c>
      <c r="F3" s="40" t="s">
        <v>62</v>
      </c>
      <c r="G3" s="43" t="s">
        <v>83</v>
      </c>
      <c r="H3" s="40" t="s">
        <v>84</v>
      </c>
      <c r="I3" s="44">
        <v>45404.523796296293</v>
      </c>
      <c r="J3" s="44">
        <v>45404.617627314816</v>
      </c>
      <c r="K3" s="45">
        <v>11226</v>
      </c>
      <c r="L3" s="45">
        <v>0</v>
      </c>
      <c r="M3" s="45">
        <v>0</v>
      </c>
      <c r="N3" s="45">
        <v>0</v>
      </c>
      <c r="O3" s="45">
        <v>0</v>
      </c>
      <c r="P3" s="45">
        <v>11226</v>
      </c>
      <c r="Q3" s="43" t="s">
        <v>98</v>
      </c>
      <c r="R3" s="43" t="s">
        <v>98</v>
      </c>
      <c r="S3" s="46">
        <f t="shared" ref="S3:S16" si="0">+P3</f>
        <v>11226</v>
      </c>
    </row>
    <row r="4" spans="2:41" ht="17.25" customHeight="1" x14ac:dyDescent="0.35">
      <c r="B4" s="40" t="s">
        <v>224</v>
      </c>
      <c r="C4" s="41" t="s">
        <v>225</v>
      </c>
      <c r="D4" s="42" t="s">
        <v>55</v>
      </c>
      <c r="E4" s="40" t="s">
        <v>61</v>
      </c>
      <c r="F4" s="40" t="s">
        <v>62</v>
      </c>
      <c r="G4" s="43" t="s">
        <v>83</v>
      </c>
      <c r="H4" s="40" t="s">
        <v>84</v>
      </c>
      <c r="I4" s="44">
        <v>45404.523796296293</v>
      </c>
      <c r="J4" s="44">
        <v>45404.61755787037</v>
      </c>
      <c r="K4" s="45">
        <v>555355</v>
      </c>
      <c r="L4" s="45">
        <v>0</v>
      </c>
      <c r="M4" s="45">
        <v>4860</v>
      </c>
      <c r="N4" s="45">
        <v>0</v>
      </c>
      <c r="O4" s="45">
        <v>0</v>
      </c>
      <c r="P4" s="45">
        <v>560215</v>
      </c>
      <c r="Q4" s="43" t="s">
        <v>98</v>
      </c>
      <c r="R4" s="43" t="s">
        <v>98</v>
      </c>
      <c r="S4" s="46">
        <f t="shared" si="0"/>
        <v>560215</v>
      </c>
    </row>
    <row r="5" spans="2:41" ht="17.25" customHeight="1" x14ac:dyDescent="0.35">
      <c r="B5" s="40" t="s">
        <v>226</v>
      </c>
      <c r="C5" s="41" t="s">
        <v>227</v>
      </c>
      <c r="D5" s="42" t="s">
        <v>58</v>
      </c>
      <c r="E5" s="40" t="s">
        <v>61</v>
      </c>
      <c r="F5" s="40" t="s">
        <v>62</v>
      </c>
      <c r="G5" s="43" t="s">
        <v>228</v>
      </c>
      <c r="H5" s="40" t="s">
        <v>229</v>
      </c>
      <c r="I5" s="44">
        <v>45399.663518518515</v>
      </c>
      <c r="J5" s="44">
        <v>45400.639166666668</v>
      </c>
      <c r="K5" s="45">
        <v>216000</v>
      </c>
      <c r="L5" s="45">
        <v>0</v>
      </c>
      <c r="M5" s="45">
        <v>0</v>
      </c>
      <c r="N5" s="45">
        <v>41040</v>
      </c>
      <c r="O5" s="45">
        <v>0</v>
      </c>
      <c r="P5" s="45">
        <v>257040</v>
      </c>
      <c r="Q5" s="43" t="s">
        <v>98</v>
      </c>
      <c r="R5" s="43" t="s">
        <v>98</v>
      </c>
      <c r="S5" s="46">
        <f t="shared" si="0"/>
        <v>257040</v>
      </c>
    </row>
    <row r="6" spans="2:41" ht="17.25" customHeight="1" x14ac:dyDescent="0.35">
      <c r="B6" s="40" t="s">
        <v>230</v>
      </c>
      <c r="C6" s="41" t="s">
        <v>231</v>
      </c>
      <c r="D6" s="42" t="s">
        <v>55</v>
      </c>
      <c r="E6" s="40" t="s">
        <v>61</v>
      </c>
      <c r="F6" s="40" t="s">
        <v>62</v>
      </c>
      <c r="G6" s="43" t="s">
        <v>83</v>
      </c>
      <c r="H6" s="40" t="s">
        <v>84</v>
      </c>
      <c r="I6" s="44">
        <v>45398.790243055555</v>
      </c>
      <c r="J6" s="44">
        <v>45398.791805555556</v>
      </c>
      <c r="K6" s="45">
        <v>188075</v>
      </c>
      <c r="L6" s="45">
        <v>0</v>
      </c>
      <c r="M6" s="45">
        <v>4860</v>
      </c>
      <c r="N6" s="45">
        <v>0</v>
      </c>
      <c r="O6" s="45">
        <v>0</v>
      </c>
      <c r="P6" s="45">
        <v>192935</v>
      </c>
      <c r="Q6" s="43" t="s">
        <v>98</v>
      </c>
      <c r="R6" s="43" t="s">
        <v>98</v>
      </c>
      <c r="S6" s="46">
        <f t="shared" si="0"/>
        <v>192935</v>
      </c>
    </row>
    <row r="7" spans="2:41" ht="17.25" customHeight="1" x14ac:dyDescent="0.35">
      <c r="B7" s="40" t="s">
        <v>232</v>
      </c>
      <c r="C7" s="41" t="s">
        <v>233</v>
      </c>
      <c r="D7" s="42" t="s">
        <v>55</v>
      </c>
      <c r="E7" s="40" t="s">
        <v>61</v>
      </c>
      <c r="F7" s="40" t="s">
        <v>62</v>
      </c>
      <c r="G7" s="43" t="s">
        <v>83</v>
      </c>
      <c r="H7" s="40" t="s">
        <v>84</v>
      </c>
      <c r="I7" s="44">
        <v>45398.562013888892</v>
      </c>
      <c r="J7" s="44">
        <v>45398.616377314815</v>
      </c>
      <c r="K7" s="45">
        <v>275321</v>
      </c>
      <c r="L7" s="45">
        <v>0</v>
      </c>
      <c r="M7" s="45">
        <v>4860</v>
      </c>
      <c r="N7" s="45">
        <v>0</v>
      </c>
      <c r="O7" s="45">
        <v>0</v>
      </c>
      <c r="P7" s="45">
        <v>280181</v>
      </c>
      <c r="Q7" s="43" t="s">
        <v>98</v>
      </c>
      <c r="R7" s="43" t="s">
        <v>98</v>
      </c>
      <c r="S7" s="46">
        <f t="shared" si="0"/>
        <v>280181</v>
      </c>
    </row>
    <row r="8" spans="2:41" ht="17.25" customHeight="1" x14ac:dyDescent="0.35">
      <c r="B8" s="40" t="s">
        <v>234</v>
      </c>
      <c r="C8" s="41" t="s">
        <v>235</v>
      </c>
      <c r="D8" s="42" t="s">
        <v>55</v>
      </c>
      <c r="E8" s="40" t="s">
        <v>61</v>
      </c>
      <c r="F8" s="40" t="s">
        <v>62</v>
      </c>
      <c r="G8" s="43" t="s">
        <v>83</v>
      </c>
      <c r="H8" s="40" t="s">
        <v>84</v>
      </c>
      <c r="I8" s="44">
        <v>45398.455335648148</v>
      </c>
      <c r="J8" s="44">
        <v>45398.614050925928</v>
      </c>
      <c r="K8" s="45">
        <v>266873</v>
      </c>
      <c r="L8" s="45">
        <v>0</v>
      </c>
      <c r="M8" s="45">
        <v>4860</v>
      </c>
      <c r="N8" s="45">
        <v>0</v>
      </c>
      <c r="O8" s="45">
        <v>0</v>
      </c>
      <c r="P8" s="45">
        <v>271733</v>
      </c>
      <c r="Q8" s="43" t="s">
        <v>98</v>
      </c>
      <c r="R8" s="43" t="s">
        <v>98</v>
      </c>
      <c r="S8" s="46">
        <f t="shared" si="0"/>
        <v>271733</v>
      </c>
    </row>
    <row r="9" spans="2:41" ht="17.25" customHeight="1" x14ac:dyDescent="0.35">
      <c r="B9" s="40" t="s">
        <v>236</v>
      </c>
      <c r="C9" s="41" t="s">
        <v>237</v>
      </c>
      <c r="D9" s="42" t="s">
        <v>58</v>
      </c>
      <c r="E9" s="40" t="s">
        <v>61</v>
      </c>
      <c r="F9" s="40" t="s">
        <v>62</v>
      </c>
      <c r="G9" s="43" t="s">
        <v>128</v>
      </c>
      <c r="H9" s="40" t="s">
        <v>129</v>
      </c>
      <c r="I9" s="44">
        <v>45393.531342592592</v>
      </c>
      <c r="J9" s="44">
        <v>45393.544409722221</v>
      </c>
      <c r="K9" s="45">
        <v>1504193</v>
      </c>
      <c r="L9" s="45">
        <v>0</v>
      </c>
      <c r="M9" s="45">
        <v>0</v>
      </c>
      <c r="N9" s="45">
        <v>285796.67</v>
      </c>
      <c r="O9" s="45">
        <v>0</v>
      </c>
      <c r="P9" s="45">
        <v>1789989.67</v>
      </c>
      <c r="Q9" s="43" t="s">
        <v>98</v>
      </c>
      <c r="R9" s="43" t="s">
        <v>98</v>
      </c>
      <c r="S9" s="46">
        <f t="shared" si="0"/>
        <v>1789989.67</v>
      </c>
    </row>
    <row r="10" spans="2:41" ht="17.25" customHeight="1" x14ac:dyDescent="0.35">
      <c r="B10" s="40" t="s">
        <v>238</v>
      </c>
      <c r="C10" s="41" t="s">
        <v>239</v>
      </c>
      <c r="D10" s="42" t="s">
        <v>0</v>
      </c>
      <c r="E10" s="40" t="s">
        <v>61</v>
      </c>
      <c r="F10" s="40" t="s">
        <v>62</v>
      </c>
      <c r="G10" s="43" t="s">
        <v>240</v>
      </c>
      <c r="H10" s="40" t="s">
        <v>241</v>
      </c>
      <c r="I10" s="44">
        <v>45390.768055555556</v>
      </c>
      <c r="J10" s="44">
        <v>45391.514780092592</v>
      </c>
      <c r="K10" s="45">
        <v>2751807</v>
      </c>
      <c r="L10" s="45">
        <v>0</v>
      </c>
      <c r="M10" s="45">
        <v>0</v>
      </c>
      <c r="N10" s="45">
        <v>522843.33</v>
      </c>
      <c r="O10" s="45">
        <v>0</v>
      </c>
      <c r="P10" s="45">
        <v>3274650.33</v>
      </c>
      <c r="Q10" s="43" t="s">
        <v>98</v>
      </c>
      <c r="R10" s="43" t="s">
        <v>98</v>
      </c>
      <c r="S10" s="46">
        <f t="shared" si="0"/>
        <v>3274650.33</v>
      </c>
    </row>
    <row r="11" spans="2:41" ht="17.25" customHeight="1" x14ac:dyDescent="0.35">
      <c r="B11" s="40" t="s">
        <v>242</v>
      </c>
      <c r="C11" s="41" t="s">
        <v>243</v>
      </c>
      <c r="D11" s="42" t="s">
        <v>58</v>
      </c>
      <c r="E11" s="40" t="s">
        <v>61</v>
      </c>
      <c r="F11" s="40" t="s">
        <v>62</v>
      </c>
      <c r="G11" s="43" t="s">
        <v>220</v>
      </c>
      <c r="H11" s="40" t="s">
        <v>221</v>
      </c>
      <c r="I11" s="44">
        <v>45390.677534722221</v>
      </c>
      <c r="J11" s="44">
        <v>45391.434537037036</v>
      </c>
      <c r="K11" s="45">
        <v>905500</v>
      </c>
      <c r="L11" s="45">
        <v>0</v>
      </c>
      <c r="M11" s="45">
        <v>0</v>
      </c>
      <c r="N11" s="45">
        <v>172045</v>
      </c>
      <c r="O11" s="45">
        <v>0</v>
      </c>
      <c r="P11" s="45">
        <v>1077545</v>
      </c>
      <c r="Q11" s="43" t="s">
        <v>98</v>
      </c>
      <c r="R11" s="43" t="s">
        <v>98</v>
      </c>
      <c r="S11" s="46">
        <f t="shared" si="0"/>
        <v>1077545</v>
      </c>
    </row>
    <row r="12" spans="2:41" ht="17.25" customHeight="1" x14ac:dyDescent="0.35">
      <c r="B12" s="40" t="s">
        <v>244</v>
      </c>
      <c r="C12" s="41" t="s">
        <v>245</v>
      </c>
      <c r="D12" s="42" t="s">
        <v>58</v>
      </c>
      <c r="E12" s="40" t="s">
        <v>61</v>
      </c>
      <c r="F12" s="40" t="s">
        <v>62</v>
      </c>
      <c r="G12" s="43" t="s">
        <v>246</v>
      </c>
      <c r="H12" s="40" t="s">
        <v>247</v>
      </c>
      <c r="I12" s="44">
        <v>45390.670266203706</v>
      </c>
      <c r="J12" s="44">
        <v>45391.396504629629</v>
      </c>
      <c r="K12" s="45">
        <v>168000</v>
      </c>
      <c r="L12" s="45">
        <v>0</v>
      </c>
      <c r="M12" s="45">
        <v>0</v>
      </c>
      <c r="N12" s="45">
        <v>31920</v>
      </c>
      <c r="O12" s="45">
        <v>0</v>
      </c>
      <c r="P12" s="45">
        <v>199920</v>
      </c>
      <c r="Q12" s="43" t="s">
        <v>98</v>
      </c>
      <c r="R12" s="43" t="s">
        <v>98</v>
      </c>
      <c r="S12" s="46">
        <f t="shared" si="0"/>
        <v>199920</v>
      </c>
    </row>
    <row r="13" spans="2:41" ht="17.25" customHeight="1" x14ac:dyDescent="0.35">
      <c r="B13" s="40" t="s">
        <v>248</v>
      </c>
      <c r="C13" s="41" t="s">
        <v>249</v>
      </c>
      <c r="D13" s="42" t="s">
        <v>0</v>
      </c>
      <c r="E13" s="40" t="s">
        <v>61</v>
      </c>
      <c r="F13" s="40" t="s">
        <v>62</v>
      </c>
      <c r="G13" s="43" t="s">
        <v>250</v>
      </c>
      <c r="H13" s="40" t="s">
        <v>251</v>
      </c>
      <c r="I13" s="44">
        <v>45390.547222222223</v>
      </c>
      <c r="J13" s="44">
        <v>45390.558854166666</v>
      </c>
      <c r="K13" s="45">
        <v>5378113</v>
      </c>
      <c r="L13" s="45">
        <v>0</v>
      </c>
      <c r="M13" s="45">
        <v>0</v>
      </c>
      <c r="N13" s="45">
        <v>1021841.47</v>
      </c>
      <c r="O13" s="45">
        <v>0</v>
      </c>
      <c r="P13" s="45">
        <v>6399954.4699999997</v>
      </c>
      <c r="Q13" s="43" t="s">
        <v>98</v>
      </c>
      <c r="R13" s="43" t="s">
        <v>98</v>
      </c>
      <c r="S13" s="46">
        <f t="shared" si="0"/>
        <v>6399954.4699999997</v>
      </c>
    </row>
    <row r="14" spans="2:41" ht="17.25" customHeight="1" x14ac:dyDescent="0.35">
      <c r="B14" s="40" t="s">
        <v>252</v>
      </c>
      <c r="C14" s="41" t="s">
        <v>253</v>
      </c>
      <c r="D14" s="42" t="s">
        <v>55</v>
      </c>
      <c r="E14" s="40" t="s">
        <v>61</v>
      </c>
      <c r="F14" s="40" t="s">
        <v>62</v>
      </c>
      <c r="G14" s="43" t="s">
        <v>83</v>
      </c>
      <c r="H14" s="40" t="s">
        <v>84</v>
      </c>
      <c r="I14" s="44">
        <v>45390.440532407411</v>
      </c>
      <c r="J14" s="44">
        <v>45390.45144675926</v>
      </c>
      <c r="K14" s="45">
        <v>450560</v>
      </c>
      <c r="L14" s="45">
        <v>0</v>
      </c>
      <c r="M14" s="45">
        <v>4860</v>
      </c>
      <c r="N14" s="45">
        <v>0</v>
      </c>
      <c r="O14" s="45">
        <v>0</v>
      </c>
      <c r="P14" s="45">
        <v>455420</v>
      </c>
      <c r="Q14" s="43" t="s">
        <v>98</v>
      </c>
      <c r="R14" s="43" t="s">
        <v>98</v>
      </c>
      <c r="S14" s="46">
        <f t="shared" si="0"/>
        <v>455420</v>
      </c>
    </row>
    <row r="15" spans="2:41" ht="17.25" customHeight="1" x14ac:dyDescent="0.35">
      <c r="B15" s="40" t="s">
        <v>254</v>
      </c>
      <c r="C15" s="41" t="s">
        <v>255</v>
      </c>
      <c r="D15" s="42" t="s">
        <v>58</v>
      </c>
      <c r="E15" s="40" t="s">
        <v>61</v>
      </c>
      <c r="F15" s="40" t="s">
        <v>62</v>
      </c>
      <c r="G15" s="43" t="s">
        <v>256</v>
      </c>
      <c r="H15" s="40" t="s">
        <v>257</v>
      </c>
      <c r="I15" s="44">
        <v>45387.514722222222</v>
      </c>
      <c r="J15" s="44">
        <v>45391.405636574076</v>
      </c>
      <c r="K15" s="45">
        <v>1583631</v>
      </c>
      <c r="L15" s="45">
        <v>0</v>
      </c>
      <c r="M15" s="45">
        <v>0</v>
      </c>
      <c r="N15" s="45">
        <v>300889.89</v>
      </c>
      <c r="O15" s="45">
        <v>0</v>
      </c>
      <c r="P15" s="45">
        <v>1884520.89</v>
      </c>
      <c r="Q15" s="43" t="s">
        <v>98</v>
      </c>
      <c r="R15" s="43" t="s">
        <v>98</v>
      </c>
      <c r="S15" s="46">
        <f t="shared" si="0"/>
        <v>1884520.89</v>
      </c>
    </row>
    <row r="16" spans="2:41" ht="17.25" customHeight="1" x14ac:dyDescent="0.35">
      <c r="B16" s="40" t="s">
        <v>258</v>
      </c>
      <c r="C16" s="41" t="s">
        <v>259</v>
      </c>
      <c r="D16" s="42" t="s">
        <v>58</v>
      </c>
      <c r="E16" s="40" t="s">
        <v>61</v>
      </c>
      <c r="F16" s="40" t="s">
        <v>62</v>
      </c>
      <c r="G16" s="43" t="s">
        <v>260</v>
      </c>
      <c r="H16" s="40" t="s">
        <v>261</v>
      </c>
      <c r="I16" s="44">
        <v>45383.680543981478</v>
      </c>
      <c r="J16" s="44">
        <v>45383.68509259259</v>
      </c>
      <c r="K16" s="45">
        <v>1110000</v>
      </c>
      <c r="L16" s="45">
        <v>0</v>
      </c>
      <c r="M16" s="45">
        <v>0</v>
      </c>
      <c r="N16" s="45">
        <v>210900</v>
      </c>
      <c r="O16" s="45">
        <v>0</v>
      </c>
      <c r="P16" s="45">
        <v>1320900</v>
      </c>
      <c r="Q16" s="43" t="s">
        <v>98</v>
      </c>
      <c r="R16" s="43" t="s">
        <v>98</v>
      </c>
      <c r="S16" s="46">
        <f t="shared" si="0"/>
        <v>1320900</v>
      </c>
    </row>
    <row r="17" spans="2:19" ht="15" thickBot="1" x14ac:dyDescent="0.4">
      <c r="B17" s="31" t="s">
        <v>215</v>
      </c>
      <c r="C17" s="30"/>
      <c r="D17" s="58">
        <f>COUNTA(D2:D16)</f>
        <v>15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2"/>
      <c r="Q17" s="30"/>
      <c r="R17" s="30"/>
      <c r="S17" s="57">
        <f>SUM(S2:S16)</f>
        <v>19820730.359999999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6C30A-2815-426F-92FC-8D8AA6A7F846}">
  <dimension ref="B1:AO27"/>
  <sheetViews>
    <sheetView topLeftCell="P1" zoomScale="80" zoomScaleNormal="80" workbookViewId="0">
      <selection activeCell="S16" sqref="B16:S16"/>
    </sheetView>
  </sheetViews>
  <sheetFormatPr baseColWidth="10" defaultColWidth="11.453125" defaultRowHeight="14.5" x14ac:dyDescent="0.35"/>
  <cols>
    <col min="1" max="1" width="2.453125" customWidth="1"/>
    <col min="2" max="2" width="17.54296875" customWidth="1"/>
    <col min="3" max="3" width="23.453125" customWidth="1"/>
    <col min="4" max="4" width="17.1796875" customWidth="1"/>
    <col min="5" max="5" width="12.1796875" customWidth="1"/>
    <col min="6" max="6" width="17.453125" customWidth="1"/>
    <col min="7" max="7" width="18.81640625" customWidth="1"/>
    <col min="8" max="8" width="16.81640625" customWidth="1"/>
    <col min="9" max="9" width="18.26953125" customWidth="1"/>
    <col min="10" max="10" width="20.7265625" customWidth="1"/>
    <col min="11" max="11" width="13" customWidth="1"/>
    <col min="12" max="12" width="13.453125" customWidth="1"/>
    <col min="13" max="13" width="8.54296875" customWidth="1"/>
    <col min="14" max="14" width="13.54296875" customWidth="1"/>
    <col min="15" max="15" width="10" customWidth="1"/>
    <col min="16" max="16" width="13.54296875" bestFit="1" customWidth="1"/>
    <col min="19" max="19" width="14.1796875" customWidth="1"/>
  </cols>
  <sheetData>
    <row r="1" spans="2:41" s="38" customFormat="1" ht="27" customHeight="1" x14ac:dyDescent="0.3">
      <c r="B1" s="47" t="s">
        <v>2</v>
      </c>
      <c r="C1" s="47" t="s">
        <v>3</v>
      </c>
      <c r="D1" s="47" t="s">
        <v>4</v>
      </c>
      <c r="E1" s="47" t="s">
        <v>5</v>
      </c>
      <c r="F1" s="47" t="s">
        <v>22</v>
      </c>
      <c r="G1" s="47" t="s">
        <v>6</v>
      </c>
      <c r="H1" s="47" t="s">
        <v>7</v>
      </c>
      <c r="I1" s="47" t="s">
        <v>8</v>
      </c>
      <c r="J1" s="47" t="s">
        <v>9</v>
      </c>
      <c r="K1" s="47" t="s">
        <v>10</v>
      </c>
      <c r="L1" s="47" t="s">
        <v>11</v>
      </c>
      <c r="M1" s="47" t="s">
        <v>12</v>
      </c>
      <c r="N1" s="47" t="s">
        <v>13</v>
      </c>
      <c r="O1" s="47" t="s">
        <v>14</v>
      </c>
      <c r="P1" s="47" t="s">
        <v>15</v>
      </c>
      <c r="Q1" s="47" t="s">
        <v>51</v>
      </c>
      <c r="R1" s="47" t="s">
        <v>52</v>
      </c>
      <c r="S1" s="47" t="s">
        <v>53</v>
      </c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</row>
    <row r="2" spans="2:41" ht="17.25" customHeight="1" x14ac:dyDescent="0.35">
      <c r="B2" s="40" t="s">
        <v>149</v>
      </c>
      <c r="C2" s="41" t="s">
        <v>150</v>
      </c>
      <c r="D2" s="42" t="s">
        <v>55</v>
      </c>
      <c r="E2" s="40" t="s">
        <v>61</v>
      </c>
      <c r="F2" s="40" t="s">
        <v>62</v>
      </c>
      <c r="G2" s="43" t="s">
        <v>83</v>
      </c>
      <c r="H2" s="40" t="s">
        <v>84</v>
      </c>
      <c r="I2" s="44">
        <v>45378.761435185188</v>
      </c>
      <c r="J2" s="44">
        <v>45378.767256944448</v>
      </c>
      <c r="K2" s="45">
        <v>10680</v>
      </c>
      <c r="L2" s="45">
        <v>0</v>
      </c>
      <c r="M2" s="45">
        <v>0</v>
      </c>
      <c r="N2" s="45">
        <v>0</v>
      </c>
      <c r="O2" s="45">
        <v>0</v>
      </c>
      <c r="P2" s="45">
        <v>10680</v>
      </c>
      <c r="Q2" s="43" t="s">
        <v>98</v>
      </c>
      <c r="R2" s="43" t="s">
        <v>98</v>
      </c>
      <c r="S2" s="46">
        <f>+P2</f>
        <v>10680</v>
      </c>
    </row>
    <row r="3" spans="2:41" ht="17.25" customHeight="1" x14ac:dyDescent="0.35">
      <c r="B3" s="40" t="s">
        <v>151</v>
      </c>
      <c r="C3" s="41" t="s">
        <v>152</v>
      </c>
      <c r="D3" s="42" t="s">
        <v>55</v>
      </c>
      <c r="E3" s="40" t="s">
        <v>61</v>
      </c>
      <c r="F3" s="40" t="s">
        <v>62</v>
      </c>
      <c r="G3" s="43" t="s">
        <v>83</v>
      </c>
      <c r="H3" s="40" t="s">
        <v>84</v>
      </c>
      <c r="I3" s="44">
        <v>45378.761435185188</v>
      </c>
      <c r="J3" s="44">
        <v>45378.768773148149</v>
      </c>
      <c r="K3" s="45">
        <v>1956705</v>
      </c>
      <c r="L3" s="45">
        <v>0</v>
      </c>
      <c r="M3" s="45">
        <v>4860</v>
      </c>
      <c r="N3" s="45">
        <v>0</v>
      </c>
      <c r="O3" s="45">
        <v>0</v>
      </c>
      <c r="P3" s="45">
        <v>1961565</v>
      </c>
      <c r="Q3" s="43" t="s">
        <v>98</v>
      </c>
      <c r="R3" s="43" t="s">
        <v>98</v>
      </c>
      <c r="S3" s="46">
        <f t="shared" ref="S3:S26" si="0">+P3</f>
        <v>1961565</v>
      </c>
    </row>
    <row r="4" spans="2:41" ht="17.25" customHeight="1" x14ac:dyDescent="0.35">
      <c r="B4" s="40" t="s">
        <v>153</v>
      </c>
      <c r="C4" s="41" t="s">
        <v>154</v>
      </c>
      <c r="D4" s="42" t="s">
        <v>58</v>
      </c>
      <c r="E4" s="40" t="s">
        <v>61</v>
      </c>
      <c r="F4" s="40" t="s">
        <v>62</v>
      </c>
      <c r="G4" s="43" t="s">
        <v>155</v>
      </c>
      <c r="H4" s="40" t="s">
        <v>156</v>
      </c>
      <c r="I4" s="44">
        <v>45377.733495370368</v>
      </c>
      <c r="J4" s="44">
        <v>45377.743460648147</v>
      </c>
      <c r="K4" s="45">
        <v>335220</v>
      </c>
      <c r="L4" s="45">
        <v>0</v>
      </c>
      <c r="M4" s="45">
        <v>0</v>
      </c>
      <c r="N4" s="45">
        <v>63691.8</v>
      </c>
      <c r="O4" s="45">
        <v>0</v>
      </c>
      <c r="P4" s="45">
        <v>398911.8</v>
      </c>
      <c r="Q4" s="43" t="s">
        <v>98</v>
      </c>
      <c r="R4" s="43" t="s">
        <v>98</v>
      </c>
      <c r="S4" s="46">
        <f t="shared" si="0"/>
        <v>398911.8</v>
      </c>
    </row>
    <row r="5" spans="2:41" ht="17.25" customHeight="1" x14ac:dyDescent="0.35">
      <c r="B5" s="40" t="s">
        <v>157</v>
      </c>
      <c r="C5" s="41" t="s">
        <v>158</v>
      </c>
      <c r="D5" s="42" t="s">
        <v>58</v>
      </c>
      <c r="E5" s="40" t="s">
        <v>61</v>
      </c>
      <c r="F5" s="40" t="s">
        <v>62</v>
      </c>
      <c r="G5" s="43" t="s">
        <v>159</v>
      </c>
      <c r="H5" s="40" t="s">
        <v>160</v>
      </c>
      <c r="I5" s="44">
        <v>45376.524571759262</v>
      </c>
      <c r="J5" s="44">
        <v>45376.528854166667</v>
      </c>
      <c r="K5" s="45">
        <v>840000</v>
      </c>
      <c r="L5" s="45">
        <v>0</v>
      </c>
      <c r="M5" s="45">
        <v>0</v>
      </c>
      <c r="N5" s="45">
        <v>159600</v>
      </c>
      <c r="O5" s="45">
        <v>0</v>
      </c>
      <c r="P5" s="45">
        <v>999600</v>
      </c>
      <c r="Q5" s="43" t="s">
        <v>98</v>
      </c>
      <c r="R5" s="43" t="s">
        <v>98</v>
      </c>
      <c r="S5" s="46">
        <f t="shared" si="0"/>
        <v>999600</v>
      </c>
    </row>
    <row r="6" spans="2:41" ht="17.25" customHeight="1" x14ac:dyDescent="0.35">
      <c r="B6" s="40" t="s">
        <v>161</v>
      </c>
      <c r="C6" s="41" t="s">
        <v>162</v>
      </c>
      <c r="D6" s="42" t="s">
        <v>58</v>
      </c>
      <c r="E6" s="40" t="s">
        <v>61</v>
      </c>
      <c r="F6" s="40" t="s">
        <v>62</v>
      </c>
      <c r="G6" s="43" t="s">
        <v>163</v>
      </c>
      <c r="H6" s="40" t="s">
        <v>164</v>
      </c>
      <c r="I6" s="44">
        <v>45376.507743055554</v>
      </c>
      <c r="J6" s="44">
        <v>45376.51971064815</v>
      </c>
      <c r="K6" s="45">
        <v>193320</v>
      </c>
      <c r="L6" s="45">
        <v>0</v>
      </c>
      <c r="M6" s="45">
        <v>0</v>
      </c>
      <c r="N6" s="45">
        <v>36730.800000000003</v>
      </c>
      <c r="O6" s="45">
        <v>0</v>
      </c>
      <c r="P6" s="45">
        <v>230050.8</v>
      </c>
      <c r="Q6" s="43" t="s">
        <v>98</v>
      </c>
      <c r="R6" s="43" t="s">
        <v>98</v>
      </c>
      <c r="S6" s="46">
        <f t="shared" si="0"/>
        <v>230050.8</v>
      </c>
    </row>
    <row r="7" spans="2:41" ht="17.25" customHeight="1" x14ac:dyDescent="0.35">
      <c r="B7" s="40" t="s">
        <v>446</v>
      </c>
      <c r="C7" s="41" t="s">
        <v>447</v>
      </c>
      <c r="D7" s="42" t="s">
        <v>27</v>
      </c>
      <c r="E7" s="40" t="s">
        <v>61</v>
      </c>
      <c r="F7" s="40" t="s">
        <v>62</v>
      </c>
      <c r="G7" s="43" t="s">
        <v>448</v>
      </c>
      <c r="H7" s="40" t="s">
        <v>449</v>
      </c>
      <c r="I7" s="44">
        <v>45372.699108796296</v>
      </c>
      <c r="J7" s="44">
        <v>45378.454687500001</v>
      </c>
      <c r="K7" s="45">
        <v>3243000</v>
      </c>
      <c r="L7" s="45">
        <v>0</v>
      </c>
      <c r="M7" s="45">
        <v>0</v>
      </c>
      <c r="N7" s="45">
        <v>0</v>
      </c>
      <c r="O7" s="45">
        <v>0</v>
      </c>
      <c r="P7" s="45">
        <v>3243000</v>
      </c>
      <c r="Q7" s="43" t="s">
        <v>98</v>
      </c>
      <c r="R7" s="43" t="s">
        <v>98</v>
      </c>
      <c r="S7" s="99">
        <f t="shared" si="0"/>
        <v>3243000</v>
      </c>
    </row>
    <row r="8" spans="2:41" ht="17.25" customHeight="1" x14ac:dyDescent="0.35">
      <c r="B8" s="40" t="s">
        <v>165</v>
      </c>
      <c r="C8" s="41" t="s">
        <v>166</v>
      </c>
      <c r="D8" s="42" t="s">
        <v>58</v>
      </c>
      <c r="E8" s="40" t="s">
        <v>61</v>
      </c>
      <c r="F8" s="40" t="s">
        <v>62</v>
      </c>
      <c r="G8" s="43" t="s">
        <v>167</v>
      </c>
      <c r="H8" s="40" t="s">
        <v>168</v>
      </c>
      <c r="I8" s="44">
        <v>45372.481736111113</v>
      </c>
      <c r="J8" s="44">
        <v>45372.48809027778</v>
      </c>
      <c r="K8" s="45">
        <v>1350000</v>
      </c>
      <c r="L8" s="45">
        <v>0</v>
      </c>
      <c r="M8" s="45">
        <v>0</v>
      </c>
      <c r="N8" s="45">
        <v>256500</v>
      </c>
      <c r="O8" s="45">
        <v>0</v>
      </c>
      <c r="P8" s="45">
        <v>1606500</v>
      </c>
      <c r="Q8" s="43" t="s">
        <v>98</v>
      </c>
      <c r="R8" s="43" t="s">
        <v>98</v>
      </c>
      <c r="S8" s="46">
        <f t="shared" si="0"/>
        <v>1606500</v>
      </c>
    </row>
    <row r="9" spans="2:41" ht="17.25" customHeight="1" x14ac:dyDescent="0.35">
      <c r="B9" s="40" t="s">
        <v>169</v>
      </c>
      <c r="C9" s="41" t="s">
        <v>170</v>
      </c>
      <c r="D9" s="42" t="s">
        <v>55</v>
      </c>
      <c r="E9" s="40" t="s">
        <v>61</v>
      </c>
      <c r="F9" s="40" t="s">
        <v>62</v>
      </c>
      <c r="G9" s="43" t="s">
        <v>83</v>
      </c>
      <c r="H9" s="40" t="s">
        <v>84</v>
      </c>
      <c r="I9" s="44">
        <v>45371.783518518518</v>
      </c>
      <c r="J9" s="44">
        <v>45371.786238425928</v>
      </c>
      <c r="K9" s="45">
        <v>64132</v>
      </c>
      <c r="L9" s="45">
        <v>0</v>
      </c>
      <c r="M9" s="45">
        <v>4860</v>
      </c>
      <c r="N9" s="45">
        <v>0</v>
      </c>
      <c r="O9" s="45">
        <v>0</v>
      </c>
      <c r="P9" s="45">
        <v>68992</v>
      </c>
      <c r="Q9" s="43" t="s">
        <v>98</v>
      </c>
      <c r="R9" s="43" t="s">
        <v>98</v>
      </c>
      <c r="S9" s="46">
        <f t="shared" si="0"/>
        <v>68992</v>
      </c>
    </row>
    <row r="10" spans="2:41" ht="17.25" customHeight="1" x14ac:dyDescent="0.35">
      <c r="B10" s="40" t="s">
        <v>171</v>
      </c>
      <c r="C10" s="41" t="s">
        <v>172</v>
      </c>
      <c r="D10" s="42" t="s">
        <v>58</v>
      </c>
      <c r="E10" s="40" t="s">
        <v>61</v>
      </c>
      <c r="F10" s="40" t="s">
        <v>62</v>
      </c>
      <c r="G10" s="43" t="s">
        <v>173</v>
      </c>
      <c r="H10" s="40" t="s">
        <v>174</v>
      </c>
      <c r="I10" s="44">
        <v>45371.420856481483</v>
      </c>
      <c r="J10" s="44">
        <v>45371.431747685187</v>
      </c>
      <c r="K10" s="45">
        <v>384000</v>
      </c>
      <c r="L10" s="45">
        <v>0</v>
      </c>
      <c r="M10" s="45">
        <v>0</v>
      </c>
      <c r="N10" s="45">
        <v>72960</v>
      </c>
      <c r="O10" s="45">
        <v>0</v>
      </c>
      <c r="P10" s="45">
        <v>456960</v>
      </c>
      <c r="Q10" s="43" t="s">
        <v>98</v>
      </c>
      <c r="R10" s="43" t="s">
        <v>98</v>
      </c>
      <c r="S10" s="46">
        <f t="shared" si="0"/>
        <v>456960</v>
      </c>
    </row>
    <row r="11" spans="2:41" ht="17.25" customHeight="1" x14ac:dyDescent="0.35">
      <c r="B11" s="40" t="s">
        <v>175</v>
      </c>
      <c r="C11" s="41" t="s">
        <v>176</v>
      </c>
      <c r="D11" s="42" t="s">
        <v>58</v>
      </c>
      <c r="E11" s="40" t="s">
        <v>61</v>
      </c>
      <c r="F11" s="40" t="s">
        <v>62</v>
      </c>
      <c r="G11" s="43" t="s">
        <v>177</v>
      </c>
      <c r="H11" s="40" t="s">
        <v>178</v>
      </c>
      <c r="I11" s="44">
        <v>45370.683009259257</v>
      </c>
      <c r="J11" s="44">
        <v>45370.687962962962</v>
      </c>
      <c r="K11" s="45">
        <v>475000</v>
      </c>
      <c r="L11" s="45">
        <v>0</v>
      </c>
      <c r="M11" s="45">
        <v>0</v>
      </c>
      <c r="N11" s="45">
        <v>90250</v>
      </c>
      <c r="O11" s="45">
        <v>0</v>
      </c>
      <c r="P11" s="45">
        <v>565250</v>
      </c>
      <c r="Q11" s="43" t="s">
        <v>98</v>
      </c>
      <c r="R11" s="43" t="s">
        <v>98</v>
      </c>
      <c r="S11" s="46">
        <f t="shared" si="0"/>
        <v>565250</v>
      </c>
    </row>
    <row r="12" spans="2:41" ht="17.25" customHeight="1" x14ac:dyDescent="0.35">
      <c r="B12" s="40" t="s">
        <v>179</v>
      </c>
      <c r="C12" s="41" t="s">
        <v>180</v>
      </c>
      <c r="D12" s="42" t="s">
        <v>55</v>
      </c>
      <c r="E12" s="40" t="s">
        <v>61</v>
      </c>
      <c r="F12" s="40" t="s">
        <v>62</v>
      </c>
      <c r="G12" s="43" t="s">
        <v>83</v>
      </c>
      <c r="H12" s="40" t="s">
        <v>84</v>
      </c>
      <c r="I12" s="44">
        <v>45369.601481481484</v>
      </c>
      <c r="J12" s="44">
        <v>45369.604039351849</v>
      </c>
      <c r="K12" s="45">
        <v>114108</v>
      </c>
      <c r="L12" s="45">
        <v>0</v>
      </c>
      <c r="M12" s="45">
        <v>4860</v>
      </c>
      <c r="N12" s="45">
        <v>0</v>
      </c>
      <c r="O12" s="45">
        <v>0</v>
      </c>
      <c r="P12" s="45">
        <v>118968</v>
      </c>
      <c r="Q12" s="43" t="s">
        <v>98</v>
      </c>
      <c r="R12" s="43" t="s">
        <v>98</v>
      </c>
      <c r="S12" s="46">
        <f t="shared" si="0"/>
        <v>118968</v>
      </c>
    </row>
    <row r="13" spans="2:41" ht="17.25" customHeight="1" x14ac:dyDescent="0.35">
      <c r="B13" s="40" t="s">
        <v>181</v>
      </c>
      <c r="C13" s="41" t="s">
        <v>182</v>
      </c>
      <c r="D13" s="42" t="s">
        <v>55</v>
      </c>
      <c r="E13" s="40" t="s">
        <v>61</v>
      </c>
      <c r="F13" s="40" t="s">
        <v>62</v>
      </c>
      <c r="G13" s="43" t="s">
        <v>83</v>
      </c>
      <c r="H13" s="40" t="s">
        <v>84</v>
      </c>
      <c r="I13" s="44">
        <v>45363.741111111114</v>
      </c>
      <c r="J13" s="44">
        <v>45363.743993055556</v>
      </c>
      <c r="K13" s="45">
        <v>125516</v>
      </c>
      <c r="L13" s="45">
        <v>0</v>
      </c>
      <c r="M13" s="45">
        <v>4860</v>
      </c>
      <c r="N13" s="45">
        <v>0</v>
      </c>
      <c r="O13" s="45">
        <v>0</v>
      </c>
      <c r="P13" s="45">
        <v>130376</v>
      </c>
      <c r="Q13" s="43" t="s">
        <v>98</v>
      </c>
      <c r="R13" s="43" t="s">
        <v>98</v>
      </c>
      <c r="S13" s="46">
        <f t="shared" si="0"/>
        <v>130376</v>
      </c>
    </row>
    <row r="14" spans="2:41" ht="17.25" customHeight="1" x14ac:dyDescent="0.35">
      <c r="B14" s="40" t="s">
        <v>183</v>
      </c>
      <c r="C14" s="41" t="s">
        <v>184</v>
      </c>
      <c r="D14" s="42" t="s">
        <v>55</v>
      </c>
      <c r="E14" s="40" t="s">
        <v>61</v>
      </c>
      <c r="F14" s="40" t="s">
        <v>62</v>
      </c>
      <c r="G14" s="43" t="s">
        <v>83</v>
      </c>
      <c r="H14" s="40" t="s">
        <v>84</v>
      </c>
      <c r="I14" s="44">
        <v>45363.629918981482</v>
      </c>
      <c r="J14" s="44">
        <v>45363.632164351853</v>
      </c>
      <c r="K14" s="45">
        <v>125516</v>
      </c>
      <c r="L14" s="45">
        <v>0</v>
      </c>
      <c r="M14" s="45">
        <v>4860</v>
      </c>
      <c r="N14" s="45">
        <v>0</v>
      </c>
      <c r="O14" s="45">
        <v>0</v>
      </c>
      <c r="P14" s="45">
        <v>130376</v>
      </c>
      <c r="Q14" s="43" t="s">
        <v>98</v>
      </c>
      <c r="R14" s="43" t="s">
        <v>98</v>
      </c>
      <c r="S14" s="46">
        <f t="shared" si="0"/>
        <v>130376</v>
      </c>
    </row>
    <row r="15" spans="2:41" ht="17.25" customHeight="1" x14ac:dyDescent="0.35">
      <c r="B15" s="40" t="s">
        <v>185</v>
      </c>
      <c r="C15" s="41" t="s">
        <v>186</v>
      </c>
      <c r="D15" s="42" t="s">
        <v>55</v>
      </c>
      <c r="E15" s="40" t="s">
        <v>61</v>
      </c>
      <c r="F15" s="40" t="s">
        <v>62</v>
      </c>
      <c r="G15" s="43" t="s">
        <v>83</v>
      </c>
      <c r="H15" s="40" t="s">
        <v>84</v>
      </c>
      <c r="I15" s="44">
        <v>45359.531886574077</v>
      </c>
      <c r="J15" s="44">
        <v>45359.538865740738</v>
      </c>
      <c r="K15" s="45">
        <v>436818</v>
      </c>
      <c r="L15" s="45">
        <v>0</v>
      </c>
      <c r="M15" s="45">
        <v>4860</v>
      </c>
      <c r="N15" s="45">
        <v>0</v>
      </c>
      <c r="O15" s="45">
        <v>0</v>
      </c>
      <c r="P15" s="45">
        <v>441678</v>
      </c>
      <c r="Q15" s="43" t="s">
        <v>98</v>
      </c>
      <c r="R15" s="43" t="s">
        <v>98</v>
      </c>
      <c r="S15" s="46">
        <f t="shared" si="0"/>
        <v>441678</v>
      </c>
    </row>
    <row r="16" spans="2:41" ht="17.25" customHeight="1" x14ac:dyDescent="0.35">
      <c r="B16" s="40" t="s">
        <v>459</v>
      </c>
      <c r="C16" s="41" t="s">
        <v>460</v>
      </c>
      <c r="D16" s="42" t="s">
        <v>1</v>
      </c>
      <c r="E16" s="40" t="s">
        <v>61</v>
      </c>
      <c r="F16" s="40" t="s">
        <v>62</v>
      </c>
      <c r="G16" s="43" t="s">
        <v>461</v>
      </c>
      <c r="H16" s="40" t="s">
        <v>462</v>
      </c>
      <c r="I16" s="44">
        <v>45322.735636574071</v>
      </c>
      <c r="J16" s="44">
        <v>45364.753344907411</v>
      </c>
      <c r="K16" s="45">
        <v>941596.74</v>
      </c>
      <c r="L16" s="45">
        <v>0</v>
      </c>
      <c r="M16" s="45">
        <v>0</v>
      </c>
      <c r="N16" s="45">
        <v>178903.3806</v>
      </c>
      <c r="O16" s="45">
        <v>0</v>
      </c>
      <c r="P16" s="45">
        <v>1120500.1206</v>
      </c>
      <c r="Q16" s="43" t="s">
        <v>98</v>
      </c>
      <c r="R16" s="43" t="s">
        <v>98</v>
      </c>
      <c r="S16" s="99">
        <f t="shared" ref="S16" si="1">+P16</f>
        <v>1120500.1206</v>
      </c>
    </row>
    <row r="17" spans="2:19" ht="17.25" customHeight="1" x14ac:dyDescent="0.35">
      <c r="B17" s="40" t="s">
        <v>187</v>
      </c>
      <c r="C17" s="41" t="s">
        <v>188</v>
      </c>
      <c r="D17" s="42" t="s">
        <v>55</v>
      </c>
      <c r="E17" s="40" t="s">
        <v>61</v>
      </c>
      <c r="F17" s="40" t="s">
        <v>62</v>
      </c>
      <c r="G17" s="43" t="s">
        <v>83</v>
      </c>
      <c r="H17" s="40" t="s">
        <v>84</v>
      </c>
      <c r="I17" s="44">
        <v>45359.486041666663</v>
      </c>
      <c r="J17" s="44">
        <v>45359.489942129629</v>
      </c>
      <c r="K17" s="45">
        <v>381560</v>
      </c>
      <c r="L17" s="45">
        <v>0</v>
      </c>
      <c r="M17" s="45">
        <v>4860</v>
      </c>
      <c r="N17" s="45">
        <v>0</v>
      </c>
      <c r="O17" s="45">
        <v>0</v>
      </c>
      <c r="P17" s="45">
        <v>386420</v>
      </c>
      <c r="Q17" s="43" t="s">
        <v>98</v>
      </c>
      <c r="R17" s="43" t="s">
        <v>98</v>
      </c>
      <c r="S17" s="46">
        <f t="shared" si="0"/>
        <v>386420</v>
      </c>
    </row>
    <row r="18" spans="2:19" ht="17.25" customHeight="1" x14ac:dyDescent="0.35">
      <c r="B18" s="40" t="s">
        <v>189</v>
      </c>
      <c r="C18" s="41" t="s">
        <v>190</v>
      </c>
      <c r="D18" s="42" t="s">
        <v>55</v>
      </c>
      <c r="E18" s="40" t="s">
        <v>61</v>
      </c>
      <c r="F18" s="40" t="s">
        <v>62</v>
      </c>
      <c r="G18" s="43" t="s">
        <v>83</v>
      </c>
      <c r="H18" s="40" t="s">
        <v>84</v>
      </c>
      <c r="I18" s="44">
        <v>45358.848171296297</v>
      </c>
      <c r="J18" s="44">
        <v>45358.852962962963</v>
      </c>
      <c r="K18" s="45">
        <v>152852</v>
      </c>
      <c r="L18" s="45">
        <v>0</v>
      </c>
      <c r="M18" s="45">
        <v>4860</v>
      </c>
      <c r="N18" s="45">
        <v>0</v>
      </c>
      <c r="O18" s="45">
        <v>0</v>
      </c>
      <c r="P18" s="45">
        <v>157712</v>
      </c>
      <c r="Q18" s="43" t="s">
        <v>98</v>
      </c>
      <c r="R18" s="43" t="s">
        <v>98</v>
      </c>
      <c r="S18" s="46">
        <f t="shared" si="0"/>
        <v>157712</v>
      </c>
    </row>
    <row r="19" spans="2:19" ht="17.25" customHeight="1" x14ac:dyDescent="0.35">
      <c r="B19" s="40" t="s">
        <v>191</v>
      </c>
      <c r="C19" s="41" t="s">
        <v>192</v>
      </c>
      <c r="D19" s="42" t="s">
        <v>55</v>
      </c>
      <c r="E19" s="40" t="s">
        <v>61</v>
      </c>
      <c r="F19" s="40" t="s">
        <v>62</v>
      </c>
      <c r="G19" s="43" t="s">
        <v>83</v>
      </c>
      <c r="H19" s="40" t="s">
        <v>84</v>
      </c>
      <c r="I19" s="44">
        <v>45358.798819444448</v>
      </c>
      <c r="J19" s="44">
        <v>45358.800902777781</v>
      </c>
      <c r="K19" s="45">
        <v>226352</v>
      </c>
      <c r="L19" s="45">
        <v>0</v>
      </c>
      <c r="M19" s="45">
        <v>4860</v>
      </c>
      <c r="N19" s="45">
        <v>0</v>
      </c>
      <c r="O19" s="45">
        <v>0</v>
      </c>
      <c r="P19" s="45">
        <v>231212</v>
      </c>
      <c r="Q19" s="43" t="s">
        <v>98</v>
      </c>
      <c r="R19" s="43" t="s">
        <v>98</v>
      </c>
      <c r="S19" s="46">
        <f t="shared" si="0"/>
        <v>231212</v>
      </c>
    </row>
    <row r="20" spans="2:19" ht="17.25" customHeight="1" x14ac:dyDescent="0.35">
      <c r="B20" s="40" t="s">
        <v>193</v>
      </c>
      <c r="C20" s="41" t="s">
        <v>194</v>
      </c>
      <c r="D20" s="42" t="s">
        <v>55</v>
      </c>
      <c r="E20" s="40" t="s">
        <v>61</v>
      </c>
      <c r="F20" s="40" t="s">
        <v>62</v>
      </c>
      <c r="G20" s="43" t="s">
        <v>83</v>
      </c>
      <c r="H20" s="40" t="s">
        <v>84</v>
      </c>
      <c r="I20" s="44">
        <v>45358.785775462966</v>
      </c>
      <c r="J20" s="44">
        <v>45358.788888888892</v>
      </c>
      <c r="K20" s="45">
        <v>394352</v>
      </c>
      <c r="L20" s="45">
        <v>0</v>
      </c>
      <c r="M20" s="45">
        <v>4860</v>
      </c>
      <c r="N20" s="45">
        <v>0</v>
      </c>
      <c r="O20" s="45">
        <v>0</v>
      </c>
      <c r="P20" s="45">
        <v>399212</v>
      </c>
      <c r="Q20" s="43" t="s">
        <v>98</v>
      </c>
      <c r="R20" s="43" t="s">
        <v>98</v>
      </c>
      <c r="S20" s="46">
        <f t="shared" si="0"/>
        <v>399212</v>
      </c>
    </row>
    <row r="21" spans="2:19" ht="17.25" customHeight="1" x14ac:dyDescent="0.35">
      <c r="B21" s="40" t="s">
        <v>195</v>
      </c>
      <c r="C21" s="41" t="s">
        <v>196</v>
      </c>
      <c r="D21" s="42" t="s">
        <v>55</v>
      </c>
      <c r="E21" s="40" t="s">
        <v>61</v>
      </c>
      <c r="F21" s="40" t="s">
        <v>62</v>
      </c>
      <c r="G21" s="43" t="s">
        <v>83</v>
      </c>
      <c r="H21" s="40" t="s">
        <v>84</v>
      </c>
      <c r="I21" s="44">
        <v>45358.753842592596</v>
      </c>
      <c r="J21" s="44">
        <v>45358.756342592591</v>
      </c>
      <c r="K21" s="45">
        <v>436698</v>
      </c>
      <c r="L21" s="45">
        <v>0</v>
      </c>
      <c r="M21" s="45">
        <v>4860</v>
      </c>
      <c r="N21" s="45">
        <v>0</v>
      </c>
      <c r="O21" s="45">
        <v>0</v>
      </c>
      <c r="P21" s="45">
        <v>441558</v>
      </c>
      <c r="Q21" s="43" t="s">
        <v>98</v>
      </c>
      <c r="R21" s="43" t="s">
        <v>98</v>
      </c>
      <c r="S21" s="46">
        <f t="shared" si="0"/>
        <v>441558</v>
      </c>
    </row>
    <row r="22" spans="2:19" ht="17.25" customHeight="1" x14ac:dyDescent="0.35">
      <c r="B22" s="40" t="s">
        <v>197</v>
      </c>
      <c r="C22" s="41" t="s">
        <v>198</v>
      </c>
      <c r="D22" s="42" t="s">
        <v>55</v>
      </c>
      <c r="E22" s="40" t="s">
        <v>61</v>
      </c>
      <c r="F22" s="40" t="s">
        <v>62</v>
      </c>
      <c r="G22" s="43" t="s">
        <v>83</v>
      </c>
      <c r="H22" s="40" t="s">
        <v>84</v>
      </c>
      <c r="I22" s="44">
        <v>45358.711458333331</v>
      </c>
      <c r="J22" s="44">
        <v>45358.719409722224</v>
      </c>
      <c r="K22" s="45">
        <v>402629</v>
      </c>
      <c r="L22" s="45">
        <v>0</v>
      </c>
      <c r="M22" s="45">
        <v>4860</v>
      </c>
      <c r="N22" s="45">
        <v>0</v>
      </c>
      <c r="O22" s="45">
        <v>0</v>
      </c>
      <c r="P22" s="45">
        <v>407489</v>
      </c>
      <c r="Q22" s="43" t="s">
        <v>98</v>
      </c>
      <c r="R22" s="43" t="s">
        <v>98</v>
      </c>
      <c r="S22" s="46">
        <f t="shared" si="0"/>
        <v>407489</v>
      </c>
    </row>
    <row r="23" spans="2:19" ht="17.25" customHeight="1" x14ac:dyDescent="0.35">
      <c r="B23" s="40" t="s">
        <v>199</v>
      </c>
      <c r="C23" s="41" t="s">
        <v>200</v>
      </c>
      <c r="D23" s="42" t="s">
        <v>55</v>
      </c>
      <c r="E23" s="40" t="s">
        <v>61</v>
      </c>
      <c r="F23" s="40" t="s">
        <v>62</v>
      </c>
      <c r="G23" s="43" t="s">
        <v>83</v>
      </c>
      <c r="H23" s="40" t="s">
        <v>84</v>
      </c>
      <c r="I23" s="44">
        <v>45358.702534722222</v>
      </c>
      <c r="J23" s="44">
        <v>45358.705914351849</v>
      </c>
      <c r="K23" s="45">
        <v>123852</v>
      </c>
      <c r="L23" s="45">
        <v>0</v>
      </c>
      <c r="M23" s="45">
        <v>4860</v>
      </c>
      <c r="N23" s="45">
        <v>0</v>
      </c>
      <c r="O23" s="45">
        <v>0</v>
      </c>
      <c r="P23" s="45">
        <v>128712</v>
      </c>
      <c r="Q23" s="43" t="s">
        <v>98</v>
      </c>
      <c r="R23" s="43" t="s">
        <v>98</v>
      </c>
      <c r="S23" s="46">
        <f t="shared" si="0"/>
        <v>128712</v>
      </c>
    </row>
    <row r="24" spans="2:19" ht="17.25" customHeight="1" x14ac:dyDescent="0.35">
      <c r="B24" s="40" t="s">
        <v>201</v>
      </c>
      <c r="C24" s="41" t="s">
        <v>202</v>
      </c>
      <c r="D24" s="42" t="s">
        <v>58</v>
      </c>
      <c r="E24" s="40" t="s">
        <v>61</v>
      </c>
      <c r="F24" s="40" t="s">
        <v>62</v>
      </c>
      <c r="G24" s="43" t="s">
        <v>203</v>
      </c>
      <c r="H24" s="40" t="s">
        <v>204</v>
      </c>
      <c r="I24" s="44">
        <v>45357.679560185185</v>
      </c>
      <c r="J24" s="44">
        <v>45358.805046296293</v>
      </c>
      <c r="K24" s="45">
        <v>405000</v>
      </c>
      <c r="L24" s="45">
        <v>0</v>
      </c>
      <c r="M24" s="45">
        <v>0</v>
      </c>
      <c r="N24" s="45">
        <v>76950</v>
      </c>
      <c r="O24" s="45">
        <v>0</v>
      </c>
      <c r="P24" s="45">
        <v>481950</v>
      </c>
      <c r="Q24" s="43" t="s">
        <v>98</v>
      </c>
      <c r="R24" s="43" t="s">
        <v>98</v>
      </c>
      <c r="S24" s="46">
        <f t="shared" si="0"/>
        <v>481950</v>
      </c>
    </row>
    <row r="25" spans="2:19" ht="17.25" customHeight="1" x14ac:dyDescent="0.35">
      <c r="B25" s="40" t="s">
        <v>205</v>
      </c>
      <c r="C25" s="41" t="s">
        <v>206</v>
      </c>
      <c r="D25" s="42" t="s">
        <v>27</v>
      </c>
      <c r="E25" s="40" t="s">
        <v>61</v>
      </c>
      <c r="F25" s="40" t="s">
        <v>62</v>
      </c>
      <c r="G25" s="43" t="s">
        <v>207</v>
      </c>
      <c r="H25" s="40" t="s">
        <v>208</v>
      </c>
      <c r="I25" s="44">
        <v>45356.702951388892</v>
      </c>
      <c r="J25" s="44">
        <v>45363.661504629628</v>
      </c>
      <c r="K25" s="45">
        <v>402353</v>
      </c>
      <c r="L25" s="45">
        <v>0</v>
      </c>
      <c r="M25" s="45">
        <v>0</v>
      </c>
      <c r="N25" s="45">
        <v>76447.070000000007</v>
      </c>
      <c r="O25" s="45">
        <v>0</v>
      </c>
      <c r="P25" s="45">
        <v>478800.07</v>
      </c>
      <c r="Q25" s="43" t="s">
        <v>98</v>
      </c>
      <c r="R25" s="43" t="s">
        <v>98</v>
      </c>
      <c r="S25" s="46">
        <f t="shared" si="0"/>
        <v>478800.07</v>
      </c>
    </row>
    <row r="26" spans="2:19" ht="17.25" customHeight="1" x14ac:dyDescent="0.35">
      <c r="B26" s="40" t="s">
        <v>209</v>
      </c>
      <c r="C26" s="41" t="s">
        <v>210</v>
      </c>
      <c r="D26" s="42" t="s">
        <v>0</v>
      </c>
      <c r="E26" s="40" t="s">
        <v>61</v>
      </c>
      <c r="F26" s="40" t="s">
        <v>62</v>
      </c>
      <c r="G26" s="43" t="s">
        <v>211</v>
      </c>
      <c r="H26" s="40" t="s">
        <v>212</v>
      </c>
      <c r="I26" s="44">
        <v>45352.67423611111</v>
      </c>
      <c r="J26" s="44">
        <v>45355.483414351853</v>
      </c>
      <c r="K26" s="45">
        <v>34159500</v>
      </c>
      <c r="L26" s="45">
        <v>0</v>
      </c>
      <c r="M26" s="45">
        <v>0</v>
      </c>
      <c r="N26" s="45">
        <v>6490305</v>
      </c>
      <c r="O26" s="45">
        <v>0</v>
      </c>
      <c r="P26" s="45">
        <v>40649805</v>
      </c>
      <c r="Q26" s="43" t="s">
        <v>98</v>
      </c>
      <c r="R26" s="43" t="s">
        <v>98</v>
      </c>
      <c r="S26" s="46">
        <f t="shared" si="0"/>
        <v>40649805</v>
      </c>
    </row>
    <row r="27" spans="2:19" ht="15" thickBot="1" x14ac:dyDescent="0.4">
      <c r="B27" s="31" t="s">
        <v>148</v>
      </c>
      <c r="C27" s="30"/>
      <c r="D27" s="58">
        <f>COUNTA(D2:D26)</f>
        <v>25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2"/>
      <c r="Q27" s="30"/>
      <c r="R27" s="30"/>
      <c r="S27" s="57">
        <f>SUM(S2:S26)</f>
        <v>55246277.790600002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2695F-50B0-4974-A0D7-BA099437CB8D}">
  <dimension ref="B1:AO11"/>
  <sheetViews>
    <sheetView topLeftCell="P1" zoomScale="80" zoomScaleNormal="80" workbookViewId="0">
      <selection activeCell="R9" sqref="R9"/>
    </sheetView>
  </sheetViews>
  <sheetFormatPr baseColWidth="10" defaultColWidth="11.453125" defaultRowHeight="14.5" x14ac:dyDescent="0.35"/>
  <cols>
    <col min="1" max="1" width="2.453125" customWidth="1"/>
    <col min="2" max="2" width="17.54296875" customWidth="1"/>
    <col min="3" max="3" width="23.453125" customWidth="1"/>
    <col min="4" max="4" width="17.1796875" customWidth="1"/>
    <col min="5" max="5" width="12.1796875" customWidth="1"/>
    <col min="6" max="6" width="17.453125" customWidth="1"/>
    <col min="7" max="7" width="18.81640625" customWidth="1"/>
    <col min="8" max="8" width="16.81640625" customWidth="1"/>
    <col min="9" max="9" width="18.26953125" customWidth="1"/>
    <col min="10" max="10" width="20.7265625" customWidth="1"/>
    <col min="11" max="11" width="13" customWidth="1"/>
    <col min="12" max="12" width="13.453125" customWidth="1"/>
    <col min="13" max="13" width="8.54296875" customWidth="1"/>
    <col min="14" max="14" width="13.54296875" customWidth="1"/>
    <col min="15" max="15" width="10" customWidth="1"/>
    <col min="16" max="16" width="13.54296875" bestFit="1" customWidth="1"/>
    <col min="19" max="19" width="14.1796875" customWidth="1"/>
  </cols>
  <sheetData>
    <row r="1" spans="2:41" s="38" customFormat="1" ht="27" customHeight="1" x14ac:dyDescent="0.3">
      <c r="B1" s="47" t="s">
        <v>2</v>
      </c>
      <c r="C1" s="47" t="s">
        <v>3</v>
      </c>
      <c r="D1" s="47" t="s">
        <v>4</v>
      </c>
      <c r="E1" s="47" t="s">
        <v>5</v>
      </c>
      <c r="F1" s="47" t="s">
        <v>22</v>
      </c>
      <c r="G1" s="47" t="s">
        <v>6</v>
      </c>
      <c r="H1" s="47" t="s">
        <v>7</v>
      </c>
      <c r="I1" s="47" t="s">
        <v>8</v>
      </c>
      <c r="J1" s="47" t="s">
        <v>9</v>
      </c>
      <c r="K1" s="47" t="s">
        <v>10</v>
      </c>
      <c r="L1" s="47" t="s">
        <v>11</v>
      </c>
      <c r="M1" s="47" t="s">
        <v>12</v>
      </c>
      <c r="N1" s="47" t="s">
        <v>13</v>
      </c>
      <c r="O1" s="47" t="s">
        <v>14</v>
      </c>
      <c r="P1" s="47" t="s">
        <v>15</v>
      </c>
      <c r="Q1" s="47" t="s">
        <v>51</v>
      </c>
      <c r="R1" s="47" t="s">
        <v>52</v>
      </c>
      <c r="S1" s="47" t="s">
        <v>53</v>
      </c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</row>
    <row r="2" spans="2:41" ht="17.25" customHeight="1" x14ac:dyDescent="0.35">
      <c r="B2" s="40" t="s">
        <v>102</v>
      </c>
      <c r="C2" s="41" t="s">
        <v>103</v>
      </c>
      <c r="D2" s="42" t="s">
        <v>0</v>
      </c>
      <c r="E2" s="40" t="s">
        <v>61</v>
      </c>
      <c r="F2" s="40" t="s">
        <v>62</v>
      </c>
      <c r="G2" s="43" t="s">
        <v>104</v>
      </c>
      <c r="H2" s="40" t="s">
        <v>105</v>
      </c>
      <c r="I2" s="44">
        <v>45351.806944444441</v>
      </c>
      <c r="J2" s="44">
        <v>45351.816770833335</v>
      </c>
      <c r="K2" s="45">
        <v>7000000</v>
      </c>
      <c r="L2" s="45">
        <v>0</v>
      </c>
      <c r="M2" s="45">
        <v>0</v>
      </c>
      <c r="N2" s="45">
        <v>1330000</v>
      </c>
      <c r="O2" s="45">
        <v>0</v>
      </c>
      <c r="P2" s="45">
        <v>8330000</v>
      </c>
      <c r="Q2" s="43" t="s">
        <v>98</v>
      </c>
      <c r="R2" s="43" t="s">
        <v>98</v>
      </c>
      <c r="S2" s="46">
        <f t="shared" ref="S2:S10" si="0">+P2</f>
        <v>8330000</v>
      </c>
    </row>
    <row r="3" spans="2:41" ht="17.25" customHeight="1" x14ac:dyDescent="0.35">
      <c r="B3" s="40" t="s">
        <v>106</v>
      </c>
      <c r="C3" s="41" t="s">
        <v>107</v>
      </c>
      <c r="D3" s="42" t="s">
        <v>58</v>
      </c>
      <c r="E3" s="40" t="s">
        <v>61</v>
      </c>
      <c r="F3" s="40" t="s">
        <v>62</v>
      </c>
      <c r="G3" s="43" t="s">
        <v>108</v>
      </c>
      <c r="H3" s="40" t="s">
        <v>109</v>
      </c>
      <c r="I3" s="44">
        <v>45343.705000000002</v>
      </c>
      <c r="J3" s="44">
        <v>45344.586041666669</v>
      </c>
      <c r="K3" s="45">
        <v>440754</v>
      </c>
      <c r="L3" s="45">
        <v>0</v>
      </c>
      <c r="M3" s="45">
        <v>0</v>
      </c>
      <c r="N3" s="45">
        <v>83743.259999999995</v>
      </c>
      <c r="O3" s="45">
        <v>0</v>
      </c>
      <c r="P3" s="45">
        <v>524497.26</v>
      </c>
      <c r="Q3" s="43" t="s">
        <v>98</v>
      </c>
      <c r="R3" s="43" t="s">
        <v>98</v>
      </c>
      <c r="S3" s="46">
        <f t="shared" si="0"/>
        <v>524497.26</v>
      </c>
    </row>
    <row r="4" spans="2:41" ht="17.25" customHeight="1" x14ac:dyDescent="0.35">
      <c r="B4" s="40" t="s">
        <v>110</v>
      </c>
      <c r="C4" s="41" t="s">
        <v>111</v>
      </c>
      <c r="D4" s="42" t="s">
        <v>58</v>
      </c>
      <c r="E4" s="40" t="s">
        <v>61</v>
      </c>
      <c r="F4" s="40" t="s">
        <v>62</v>
      </c>
      <c r="G4" s="43" t="s">
        <v>112</v>
      </c>
      <c r="H4" s="40" t="s">
        <v>113</v>
      </c>
      <c r="I4" s="44">
        <v>45338.762326388889</v>
      </c>
      <c r="J4" s="44">
        <v>45338.772141203706</v>
      </c>
      <c r="K4" s="45">
        <v>102268</v>
      </c>
      <c r="L4" s="45">
        <v>0</v>
      </c>
      <c r="M4" s="45">
        <v>0</v>
      </c>
      <c r="N4" s="45">
        <v>19430.919999999998</v>
      </c>
      <c r="O4" s="45">
        <v>0</v>
      </c>
      <c r="P4" s="45">
        <v>121698.92</v>
      </c>
      <c r="Q4" s="43" t="s">
        <v>98</v>
      </c>
      <c r="R4" s="43" t="s">
        <v>98</v>
      </c>
      <c r="S4" s="46">
        <f t="shared" si="0"/>
        <v>121698.92</v>
      </c>
    </row>
    <row r="5" spans="2:41" ht="17.25" customHeight="1" x14ac:dyDescent="0.35">
      <c r="B5" s="40" t="s">
        <v>114</v>
      </c>
      <c r="C5" s="41" t="s">
        <v>115</v>
      </c>
      <c r="D5" s="42" t="s">
        <v>58</v>
      </c>
      <c r="E5" s="40" t="s">
        <v>61</v>
      </c>
      <c r="F5" s="40" t="s">
        <v>62</v>
      </c>
      <c r="G5" s="43" t="s">
        <v>116</v>
      </c>
      <c r="H5" s="40" t="s">
        <v>117</v>
      </c>
      <c r="I5" s="44">
        <v>45335.508773148147</v>
      </c>
      <c r="J5" s="44">
        <v>45335.52553240741</v>
      </c>
      <c r="K5" s="45">
        <v>491910</v>
      </c>
      <c r="L5" s="45">
        <v>0</v>
      </c>
      <c r="M5" s="45">
        <v>0</v>
      </c>
      <c r="N5" s="45">
        <v>93462.9</v>
      </c>
      <c r="O5" s="45">
        <v>0</v>
      </c>
      <c r="P5" s="45">
        <v>585372.9</v>
      </c>
      <c r="Q5" s="43" t="s">
        <v>98</v>
      </c>
      <c r="R5" s="43" t="s">
        <v>98</v>
      </c>
      <c r="S5" s="46">
        <f t="shared" si="0"/>
        <v>585372.9</v>
      </c>
    </row>
    <row r="6" spans="2:41" ht="17.25" customHeight="1" x14ac:dyDescent="0.35">
      <c r="B6" s="40" t="s">
        <v>118</v>
      </c>
      <c r="C6" s="41" t="s">
        <v>119</v>
      </c>
      <c r="D6" s="42" t="s">
        <v>0</v>
      </c>
      <c r="E6" s="40" t="s">
        <v>61</v>
      </c>
      <c r="F6" s="40" t="s">
        <v>62</v>
      </c>
      <c r="G6" s="43" t="s">
        <v>120</v>
      </c>
      <c r="H6" s="40" t="s">
        <v>121</v>
      </c>
      <c r="I6" s="44">
        <v>45335.418067129627</v>
      </c>
      <c r="J6" s="44">
        <v>45335.430555555555</v>
      </c>
      <c r="K6" s="45">
        <v>1849680</v>
      </c>
      <c r="L6" s="45">
        <v>0</v>
      </c>
      <c r="M6" s="45">
        <v>0</v>
      </c>
      <c r="N6" s="45">
        <v>351439.2</v>
      </c>
      <c r="O6" s="45">
        <v>0</v>
      </c>
      <c r="P6" s="45">
        <v>2201119.2000000002</v>
      </c>
      <c r="Q6" s="43" t="s">
        <v>98</v>
      </c>
      <c r="R6" s="43" t="s">
        <v>98</v>
      </c>
      <c r="S6" s="46">
        <f t="shared" si="0"/>
        <v>2201119.2000000002</v>
      </c>
    </row>
    <row r="7" spans="2:41" ht="17.25" customHeight="1" x14ac:dyDescent="0.35">
      <c r="B7" s="40" t="s">
        <v>122</v>
      </c>
      <c r="C7" s="41" t="s">
        <v>123</v>
      </c>
      <c r="D7" s="42" t="s">
        <v>55</v>
      </c>
      <c r="E7" s="40" t="s">
        <v>61</v>
      </c>
      <c r="F7" s="40" t="s">
        <v>62</v>
      </c>
      <c r="G7" s="43" t="s">
        <v>83</v>
      </c>
      <c r="H7" s="40" t="s">
        <v>84</v>
      </c>
      <c r="I7" s="44">
        <v>45335.395046296297</v>
      </c>
      <c r="J7" s="44">
        <v>45335.398958333331</v>
      </c>
      <c r="K7" s="45">
        <v>11226</v>
      </c>
      <c r="L7" s="45">
        <v>0</v>
      </c>
      <c r="M7" s="45">
        <v>0</v>
      </c>
      <c r="N7" s="45">
        <v>0</v>
      </c>
      <c r="O7" s="45">
        <v>0</v>
      </c>
      <c r="P7" s="45">
        <v>11226</v>
      </c>
      <c r="Q7" s="43" t="s">
        <v>98</v>
      </c>
      <c r="R7" s="43" t="s">
        <v>98</v>
      </c>
      <c r="S7" s="46">
        <f t="shared" si="0"/>
        <v>11226</v>
      </c>
    </row>
    <row r="8" spans="2:41" ht="17.25" customHeight="1" x14ac:dyDescent="0.35">
      <c r="B8" s="40" t="s">
        <v>124</v>
      </c>
      <c r="C8" s="41" t="s">
        <v>125</v>
      </c>
      <c r="D8" s="42" t="s">
        <v>55</v>
      </c>
      <c r="E8" s="40" t="s">
        <v>61</v>
      </c>
      <c r="F8" s="40" t="s">
        <v>62</v>
      </c>
      <c r="G8" s="43" t="s">
        <v>83</v>
      </c>
      <c r="H8" s="40" t="s">
        <v>84</v>
      </c>
      <c r="I8" s="44">
        <v>45335.395046296297</v>
      </c>
      <c r="J8" s="44">
        <v>45335.403101851851</v>
      </c>
      <c r="K8" s="45">
        <v>495222</v>
      </c>
      <c r="L8" s="45">
        <v>0</v>
      </c>
      <c r="M8" s="45">
        <v>4741</v>
      </c>
      <c r="N8" s="45">
        <v>0</v>
      </c>
      <c r="O8" s="45">
        <v>0</v>
      </c>
      <c r="P8" s="45">
        <v>499963</v>
      </c>
      <c r="Q8" s="43" t="s">
        <v>98</v>
      </c>
      <c r="R8" s="43" t="s">
        <v>98</v>
      </c>
      <c r="S8" s="46">
        <f t="shared" si="0"/>
        <v>499963</v>
      </c>
    </row>
    <row r="9" spans="2:41" ht="17.25" customHeight="1" x14ac:dyDescent="0.35">
      <c r="B9" s="40" t="s">
        <v>442</v>
      </c>
      <c r="C9" s="41" t="s">
        <v>443</v>
      </c>
      <c r="D9" s="42" t="s">
        <v>27</v>
      </c>
      <c r="E9" s="40" t="s">
        <v>61</v>
      </c>
      <c r="F9" s="40" t="s">
        <v>62</v>
      </c>
      <c r="G9" s="43" t="s">
        <v>444</v>
      </c>
      <c r="H9" s="40" t="s">
        <v>445</v>
      </c>
      <c r="I9" s="44">
        <v>45334.618877314817</v>
      </c>
      <c r="J9" s="44">
        <v>45334.697337962964</v>
      </c>
      <c r="K9" s="45">
        <v>380083.68</v>
      </c>
      <c r="L9" s="45">
        <v>0</v>
      </c>
      <c r="M9" s="45">
        <v>0</v>
      </c>
      <c r="N9" s="45">
        <v>72215.8992</v>
      </c>
      <c r="O9" s="45">
        <v>0</v>
      </c>
      <c r="P9" s="45">
        <v>452299.57919999998</v>
      </c>
      <c r="Q9" s="43" t="s">
        <v>438</v>
      </c>
      <c r="R9" s="97">
        <v>968.73</v>
      </c>
      <c r="S9" s="99">
        <f>+P9*R9</f>
        <v>438156171.35841596</v>
      </c>
    </row>
    <row r="10" spans="2:41" ht="17.25" customHeight="1" x14ac:dyDescent="0.35">
      <c r="B10" s="40" t="s">
        <v>126</v>
      </c>
      <c r="C10" s="41" t="s">
        <v>127</v>
      </c>
      <c r="D10" s="42" t="s">
        <v>58</v>
      </c>
      <c r="E10" s="40" t="s">
        <v>61</v>
      </c>
      <c r="F10" s="40" t="s">
        <v>62</v>
      </c>
      <c r="G10" s="43" t="s">
        <v>128</v>
      </c>
      <c r="H10" s="40" t="s">
        <v>129</v>
      </c>
      <c r="I10" s="44">
        <v>45329.449270833335</v>
      </c>
      <c r="J10" s="44">
        <v>45329.457592592589</v>
      </c>
      <c r="K10" s="45">
        <v>1242209</v>
      </c>
      <c r="L10" s="45">
        <v>0</v>
      </c>
      <c r="M10" s="45">
        <v>0</v>
      </c>
      <c r="N10" s="45">
        <v>236019.71</v>
      </c>
      <c r="O10" s="45">
        <v>0</v>
      </c>
      <c r="P10" s="45">
        <v>1478228.71</v>
      </c>
      <c r="Q10" s="43" t="s">
        <v>98</v>
      </c>
      <c r="R10" s="43" t="s">
        <v>98</v>
      </c>
      <c r="S10" s="46">
        <f t="shared" si="0"/>
        <v>1478228.71</v>
      </c>
    </row>
    <row r="11" spans="2:41" ht="15" thickBot="1" x14ac:dyDescent="0.4">
      <c r="B11" s="31" t="s">
        <v>101</v>
      </c>
      <c r="C11" s="30"/>
      <c r="D11" s="58">
        <f>COUNTA(D2:D10)</f>
        <v>9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2"/>
      <c r="Q11" s="30"/>
      <c r="R11" s="30"/>
      <c r="S11" s="57">
        <f>SUM(S2:S10)</f>
        <v>451908277.34841591</v>
      </c>
    </row>
  </sheetData>
  <pageMargins left="0.7" right="0.7" top="0.75" bottom="0.75" header="0.3" footer="0.3"/>
  <ignoredErrors>
    <ignoredError sqref="S9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6DADC-C304-44EE-B64A-11A916A9C735}">
  <dimension ref="B1:AO14"/>
  <sheetViews>
    <sheetView topLeftCell="D1" zoomScale="80" zoomScaleNormal="80" workbookViewId="0">
      <selection activeCell="P18" sqref="P18"/>
    </sheetView>
  </sheetViews>
  <sheetFormatPr baseColWidth="10" defaultColWidth="11.453125" defaultRowHeight="14.5" x14ac:dyDescent="0.35"/>
  <cols>
    <col min="1" max="1" width="2.453125" customWidth="1"/>
    <col min="2" max="2" width="17.54296875" customWidth="1"/>
    <col min="3" max="3" width="23.453125" customWidth="1"/>
    <col min="4" max="4" width="17.1796875" customWidth="1"/>
    <col min="5" max="5" width="12.1796875" customWidth="1"/>
    <col min="6" max="6" width="17.453125" customWidth="1"/>
    <col min="7" max="7" width="18.81640625" customWidth="1"/>
    <col min="8" max="8" width="16.81640625" customWidth="1"/>
    <col min="9" max="9" width="18.26953125" customWidth="1"/>
    <col min="10" max="10" width="20.7265625" customWidth="1"/>
    <col min="11" max="11" width="13" customWidth="1"/>
    <col min="12" max="12" width="13.453125" customWidth="1"/>
    <col min="13" max="13" width="8.54296875" customWidth="1"/>
    <col min="14" max="14" width="13.54296875" customWidth="1"/>
    <col min="15" max="15" width="10" customWidth="1"/>
    <col min="16" max="16" width="13.54296875" bestFit="1" customWidth="1"/>
    <col min="19" max="19" width="14.1796875" customWidth="1"/>
  </cols>
  <sheetData>
    <row r="1" spans="2:41" s="38" customFormat="1" ht="27" customHeight="1" x14ac:dyDescent="0.3">
      <c r="B1" s="47" t="s">
        <v>2</v>
      </c>
      <c r="C1" s="47" t="s">
        <v>3</v>
      </c>
      <c r="D1" s="47" t="s">
        <v>4</v>
      </c>
      <c r="E1" s="47" t="s">
        <v>5</v>
      </c>
      <c r="F1" s="47" t="s">
        <v>22</v>
      </c>
      <c r="G1" s="47" t="s">
        <v>6</v>
      </c>
      <c r="H1" s="47" t="s">
        <v>7</v>
      </c>
      <c r="I1" s="47" t="s">
        <v>8</v>
      </c>
      <c r="J1" s="47" t="s">
        <v>9</v>
      </c>
      <c r="K1" s="47" t="s">
        <v>10</v>
      </c>
      <c r="L1" s="47" t="s">
        <v>11</v>
      </c>
      <c r="M1" s="47" t="s">
        <v>12</v>
      </c>
      <c r="N1" s="47" t="s">
        <v>13</v>
      </c>
      <c r="O1" s="47" t="s">
        <v>14</v>
      </c>
      <c r="P1" s="47" t="s">
        <v>15</v>
      </c>
      <c r="Q1" s="47" t="s">
        <v>51</v>
      </c>
      <c r="R1" s="47" t="s">
        <v>52</v>
      </c>
      <c r="S1" s="47" t="s">
        <v>53</v>
      </c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</row>
    <row r="2" spans="2:41" ht="17.25" customHeight="1" x14ac:dyDescent="0.35">
      <c r="B2" s="40" t="s">
        <v>59</v>
      </c>
      <c r="C2" s="41" t="s">
        <v>60</v>
      </c>
      <c r="D2" s="42" t="s">
        <v>58</v>
      </c>
      <c r="E2" s="40" t="s">
        <v>61</v>
      </c>
      <c r="F2" s="40" t="s">
        <v>62</v>
      </c>
      <c r="G2" s="43" t="s">
        <v>63</v>
      </c>
      <c r="H2" s="40" t="s">
        <v>64</v>
      </c>
      <c r="I2" s="44">
        <v>45322.470069444447</v>
      </c>
      <c r="J2" s="44">
        <v>45322.510231481479</v>
      </c>
      <c r="K2" s="45">
        <v>576388</v>
      </c>
      <c r="L2" s="45">
        <v>0</v>
      </c>
      <c r="M2" s="45">
        <v>0</v>
      </c>
      <c r="N2" s="45">
        <v>109513.72</v>
      </c>
      <c r="O2" s="45">
        <v>0</v>
      </c>
      <c r="P2" s="45">
        <v>685901.72</v>
      </c>
      <c r="Q2" s="43" t="s">
        <v>98</v>
      </c>
      <c r="R2" s="43" t="s">
        <v>98</v>
      </c>
      <c r="S2" s="46">
        <f t="shared" ref="S2:S13" si="0">+P2</f>
        <v>685901.72</v>
      </c>
    </row>
    <row r="3" spans="2:41" ht="17.25" customHeight="1" x14ac:dyDescent="0.35">
      <c r="B3" s="40" t="s">
        <v>65</v>
      </c>
      <c r="C3" s="41" t="s">
        <v>66</v>
      </c>
      <c r="D3" s="42" t="s">
        <v>27</v>
      </c>
      <c r="E3" s="40" t="s">
        <v>61</v>
      </c>
      <c r="F3" s="40" t="s">
        <v>62</v>
      </c>
      <c r="G3" s="43" t="s">
        <v>67</v>
      </c>
      <c r="H3" s="40" t="s">
        <v>68</v>
      </c>
      <c r="I3" s="44">
        <v>45320.466631944444</v>
      </c>
      <c r="J3" s="44">
        <v>45320.503472222219</v>
      </c>
      <c r="K3" s="45">
        <v>518067227</v>
      </c>
      <c r="L3" s="45">
        <v>0</v>
      </c>
      <c r="M3" s="45">
        <v>0</v>
      </c>
      <c r="N3" s="45">
        <v>98432773.129999995</v>
      </c>
      <c r="O3" s="45">
        <v>0</v>
      </c>
      <c r="P3" s="45">
        <v>616500000.13</v>
      </c>
      <c r="Q3" s="43" t="s">
        <v>98</v>
      </c>
      <c r="R3" s="43" t="s">
        <v>98</v>
      </c>
      <c r="S3" s="46">
        <f t="shared" si="0"/>
        <v>616500000.13</v>
      </c>
    </row>
    <row r="4" spans="2:41" ht="17.25" customHeight="1" x14ac:dyDescent="0.35">
      <c r="B4" s="40" t="s">
        <v>69</v>
      </c>
      <c r="C4" s="41" t="s">
        <v>70</v>
      </c>
      <c r="D4" s="42" t="s">
        <v>58</v>
      </c>
      <c r="E4" s="40" t="s">
        <v>61</v>
      </c>
      <c r="F4" s="40" t="s">
        <v>62</v>
      </c>
      <c r="G4" s="43" t="s">
        <v>71</v>
      </c>
      <c r="H4" s="40" t="s">
        <v>72</v>
      </c>
      <c r="I4" s="44">
        <v>45307.743101851855</v>
      </c>
      <c r="J4" s="44">
        <v>45307.751423611109</v>
      </c>
      <c r="K4" s="45">
        <v>511960</v>
      </c>
      <c r="L4" s="45">
        <v>0</v>
      </c>
      <c r="M4" s="45">
        <v>0</v>
      </c>
      <c r="N4" s="45">
        <v>97272.4</v>
      </c>
      <c r="O4" s="45">
        <v>0</v>
      </c>
      <c r="P4" s="45">
        <v>609232.4</v>
      </c>
      <c r="Q4" s="43" t="s">
        <v>98</v>
      </c>
      <c r="R4" s="43" t="s">
        <v>98</v>
      </c>
      <c r="S4" s="46">
        <f t="shared" si="0"/>
        <v>609232.4</v>
      </c>
    </row>
    <row r="5" spans="2:41" ht="17.25" customHeight="1" x14ac:dyDescent="0.35">
      <c r="B5" s="40" t="s">
        <v>73</v>
      </c>
      <c r="C5" s="41" t="s">
        <v>74</v>
      </c>
      <c r="D5" s="42" t="s">
        <v>58</v>
      </c>
      <c r="E5" s="40" t="s">
        <v>61</v>
      </c>
      <c r="F5" s="40" t="s">
        <v>62</v>
      </c>
      <c r="G5" s="43" t="s">
        <v>75</v>
      </c>
      <c r="H5" s="40" t="s">
        <v>76</v>
      </c>
      <c r="I5" s="44">
        <v>45307.715428240743</v>
      </c>
      <c r="J5" s="44">
        <v>45307.727233796293</v>
      </c>
      <c r="K5" s="45">
        <v>257748</v>
      </c>
      <c r="L5" s="45">
        <v>0</v>
      </c>
      <c r="M5" s="45">
        <v>0</v>
      </c>
      <c r="N5" s="45">
        <v>48972.12</v>
      </c>
      <c r="O5" s="45">
        <v>0</v>
      </c>
      <c r="P5" s="45">
        <v>306720.12</v>
      </c>
      <c r="Q5" s="43" t="s">
        <v>98</v>
      </c>
      <c r="R5" s="43" t="s">
        <v>98</v>
      </c>
      <c r="S5" s="46">
        <f t="shared" si="0"/>
        <v>306720.12</v>
      </c>
    </row>
    <row r="6" spans="2:41" ht="17.25" customHeight="1" x14ac:dyDescent="0.35">
      <c r="B6" s="40" t="s">
        <v>77</v>
      </c>
      <c r="C6" s="41" t="s">
        <v>78</v>
      </c>
      <c r="D6" s="42" t="s">
        <v>58</v>
      </c>
      <c r="E6" s="40" t="s">
        <v>61</v>
      </c>
      <c r="F6" s="40" t="s">
        <v>62</v>
      </c>
      <c r="G6" s="43" t="s">
        <v>79</v>
      </c>
      <c r="H6" s="40" t="s">
        <v>80</v>
      </c>
      <c r="I6" s="44">
        <v>45302.689340277779</v>
      </c>
      <c r="J6" s="44">
        <v>45302.70453703704</v>
      </c>
      <c r="K6" s="45">
        <v>198320</v>
      </c>
      <c r="L6" s="45">
        <v>0</v>
      </c>
      <c r="M6" s="45">
        <v>0</v>
      </c>
      <c r="N6" s="45">
        <v>37680.800000000003</v>
      </c>
      <c r="O6" s="45">
        <v>0</v>
      </c>
      <c r="P6" s="45">
        <v>236000.8</v>
      </c>
      <c r="Q6" s="43" t="s">
        <v>98</v>
      </c>
      <c r="R6" s="43" t="s">
        <v>98</v>
      </c>
      <c r="S6" s="46">
        <f t="shared" si="0"/>
        <v>236000.8</v>
      </c>
    </row>
    <row r="7" spans="2:41" ht="17.25" customHeight="1" x14ac:dyDescent="0.35">
      <c r="B7" s="40" t="s">
        <v>81</v>
      </c>
      <c r="C7" s="41" t="s">
        <v>82</v>
      </c>
      <c r="D7" s="42" t="s">
        <v>55</v>
      </c>
      <c r="E7" s="40" t="s">
        <v>61</v>
      </c>
      <c r="F7" s="40" t="s">
        <v>62</v>
      </c>
      <c r="G7" s="43" t="s">
        <v>83</v>
      </c>
      <c r="H7" s="40" t="s">
        <v>84</v>
      </c>
      <c r="I7" s="44">
        <v>45300.786840277775</v>
      </c>
      <c r="J7" s="44">
        <v>45300.790844907409</v>
      </c>
      <c r="K7" s="45">
        <v>238615</v>
      </c>
      <c r="L7" s="45">
        <v>0</v>
      </c>
      <c r="M7" s="45">
        <v>4741</v>
      </c>
      <c r="N7" s="45">
        <v>0</v>
      </c>
      <c r="O7" s="45">
        <v>0</v>
      </c>
      <c r="P7" s="45">
        <v>243356</v>
      </c>
      <c r="Q7" s="43" t="s">
        <v>98</v>
      </c>
      <c r="R7" s="43" t="s">
        <v>98</v>
      </c>
      <c r="S7" s="46">
        <f t="shared" si="0"/>
        <v>243356</v>
      </c>
    </row>
    <row r="8" spans="2:41" ht="17.25" customHeight="1" x14ac:dyDescent="0.35">
      <c r="B8" s="40" t="s">
        <v>85</v>
      </c>
      <c r="C8" s="41" t="s">
        <v>86</v>
      </c>
      <c r="D8" s="42" t="s">
        <v>55</v>
      </c>
      <c r="E8" s="40" t="s">
        <v>61</v>
      </c>
      <c r="F8" s="40" t="s">
        <v>62</v>
      </c>
      <c r="G8" s="43" t="s">
        <v>83</v>
      </c>
      <c r="H8" s="40" t="s">
        <v>84</v>
      </c>
      <c r="I8" s="44">
        <v>45300.781527777777</v>
      </c>
      <c r="J8" s="44">
        <v>45300.784247685187</v>
      </c>
      <c r="K8" s="45">
        <v>238615</v>
      </c>
      <c r="L8" s="45">
        <v>0</v>
      </c>
      <c r="M8" s="45">
        <v>4741</v>
      </c>
      <c r="N8" s="45">
        <v>0</v>
      </c>
      <c r="O8" s="45">
        <v>0</v>
      </c>
      <c r="P8" s="45">
        <v>243356</v>
      </c>
      <c r="Q8" s="43" t="s">
        <v>98</v>
      </c>
      <c r="R8" s="43" t="s">
        <v>98</v>
      </c>
      <c r="S8" s="46">
        <f t="shared" si="0"/>
        <v>243356</v>
      </c>
    </row>
    <row r="9" spans="2:41" ht="17.25" customHeight="1" x14ac:dyDescent="0.35">
      <c r="B9" s="40" t="s">
        <v>87</v>
      </c>
      <c r="C9" s="41" t="s">
        <v>88</v>
      </c>
      <c r="D9" s="42" t="s">
        <v>55</v>
      </c>
      <c r="E9" s="40" t="s">
        <v>61</v>
      </c>
      <c r="F9" s="40" t="s">
        <v>62</v>
      </c>
      <c r="G9" s="43" t="s">
        <v>83</v>
      </c>
      <c r="H9" s="40" t="s">
        <v>84</v>
      </c>
      <c r="I9" s="44">
        <v>45300.773599537039</v>
      </c>
      <c r="J9" s="44">
        <v>45300.779282407406</v>
      </c>
      <c r="K9" s="45">
        <v>238615</v>
      </c>
      <c r="L9" s="45">
        <v>0</v>
      </c>
      <c r="M9" s="45">
        <v>4741</v>
      </c>
      <c r="N9" s="45">
        <v>0</v>
      </c>
      <c r="O9" s="45">
        <v>0</v>
      </c>
      <c r="P9" s="45">
        <v>243356</v>
      </c>
      <c r="Q9" s="43" t="s">
        <v>98</v>
      </c>
      <c r="R9" s="43" t="s">
        <v>98</v>
      </c>
      <c r="S9" s="46">
        <f t="shared" si="0"/>
        <v>243356</v>
      </c>
    </row>
    <row r="10" spans="2:41" ht="17.25" customHeight="1" x14ac:dyDescent="0.35">
      <c r="B10" s="40" t="s">
        <v>89</v>
      </c>
      <c r="C10" s="41" t="s">
        <v>90</v>
      </c>
      <c r="D10" s="42" t="s">
        <v>55</v>
      </c>
      <c r="E10" s="40" t="s">
        <v>61</v>
      </c>
      <c r="F10" s="40" t="s">
        <v>62</v>
      </c>
      <c r="G10" s="43" t="s">
        <v>83</v>
      </c>
      <c r="H10" s="40" t="s">
        <v>84</v>
      </c>
      <c r="I10" s="44">
        <v>45300.610844907409</v>
      </c>
      <c r="J10" s="44">
        <v>45300.770543981482</v>
      </c>
      <c r="K10" s="45">
        <v>255695</v>
      </c>
      <c r="L10" s="45">
        <v>0</v>
      </c>
      <c r="M10" s="45">
        <v>4384</v>
      </c>
      <c r="N10" s="45">
        <v>0</v>
      </c>
      <c r="O10" s="45">
        <v>0</v>
      </c>
      <c r="P10" s="45">
        <v>260079</v>
      </c>
      <c r="Q10" s="43" t="s">
        <v>98</v>
      </c>
      <c r="R10" s="43" t="s">
        <v>98</v>
      </c>
      <c r="S10" s="46">
        <f t="shared" si="0"/>
        <v>260079</v>
      </c>
    </row>
    <row r="11" spans="2:41" ht="17.25" customHeight="1" x14ac:dyDescent="0.35">
      <c r="B11" s="40" t="s">
        <v>91</v>
      </c>
      <c r="C11" s="41" t="s">
        <v>92</v>
      </c>
      <c r="D11" s="42" t="s">
        <v>58</v>
      </c>
      <c r="E11" s="40" t="s">
        <v>61</v>
      </c>
      <c r="F11" s="40" t="s">
        <v>62</v>
      </c>
      <c r="G11" s="43" t="s">
        <v>93</v>
      </c>
      <c r="H11" s="40" t="s">
        <v>94</v>
      </c>
      <c r="I11" s="44">
        <v>45299.547268518516</v>
      </c>
      <c r="J11" s="44">
        <v>45299.710104166668</v>
      </c>
      <c r="K11" s="45">
        <v>214421</v>
      </c>
      <c r="L11" s="45">
        <v>0</v>
      </c>
      <c r="M11" s="45">
        <v>0</v>
      </c>
      <c r="N11" s="45">
        <v>40739.99</v>
      </c>
      <c r="O11" s="45">
        <v>0</v>
      </c>
      <c r="P11" s="45">
        <v>255160.99</v>
      </c>
      <c r="Q11" s="43" t="s">
        <v>98</v>
      </c>
      <c r="R11" s="43" t="s">
        <v>98</v>
      </c>
      <c r="S11" s="46">
        <f t="shared" si="0"/>
        <v>255160.99</v>
      </c>
    </row>
    <row r="12" spans="2:41" ht="17.25" customHeight="1" x14ac:dyDescent="0.35">
      <c r="B12" s="40" t="s">
        <v>95</v>
      </c>
      <c r="C12" s="41" t="s">
        <v>66</v>
      </c>
      <c r="D12" s="42" t="s">
        <v>27</v>
      </c>
      <c r="E12" s="40" t="s">
        <v>61</v>
      </c>
      <c r="F12" s="40" t="s">
        <v>62</v>
      </c>
      <c r="G12" s="43" t="s">
        <v>67</v>
      </c>
      <c r="H12" s="40" t="s">
        <v>68</v>
      </c>
      <c r="I12" s="44">
        <v>45294.783275462964</v>
      </c>
      <c r="J12" s="44">
        <v>45295.477175925924</v>
      </c>
      <c r="K12" s="45">
        <v>20634751</v>
      </c>
      <c r="L12" s="45">
        <v>0</v>
      </c>
      <c r="M12" s="45">
        <v>0</v>
      </c>
      <c r="N12" s="45">
        <v>3920602.69</v>
      </c>
      <c r="O12" s="45">
        <v>0</v>
      </c>
      <c r="P12" s="45">
        <v>24555353.690000001</v>
      </c>
      <c r="Q12" s="43" t="s">
        <v>98</v>
      </c>
      <c r="R12" s="43" t="s">
        <v>98</v>
      </c>
      <c r="S12" s="46">
        <f t="shared" si="0"/>
        <v>24555353.690000001</v>
      </c>
    </row>
    <row r="13" spans="2:41" ht="17.25" customHeight="1" x14ac:dyDescent="0.35">
      <c r="B13" s="40" t="s">
        <v>96</v>
      </c>
      <c r="C13" s="41" t="s">
        <v>97</v>
      </c>
      <c r="D13" s="42" t="s">
        <v>55</v>
      </c>
      <c r="E13" s="40" t="s">
        <v>61</v>
      </c>
      <c r="F13" s="40" t="s">
        <v>62</v>
      </c>
      <c r="G13" s="43" t="s">
        <v>83</v>
      </c>
      <c r="H13" s="40" t="s">
        <v>84</v>
      </c>
      <c r="I13" s="44">
        <v>45294.357604166667</v>
      </c>
      <c r="J13" s="44">
        <v>45294.364363425928</v>
      </c>
      <c r="K13" s="45">
        <v>4803545</v>
      </c>
      <c r="L13" s="45">
        <v>0</v>
      </c>
      <c r="M13" s="45">
        <v>4384</v>
      </c>
      <c r="N13" s="45">
        <v>0</v>
      </c>
      <c r="O13" s="45">
        <v>0</v>
      </c>
      <c r="P13" s="45">
        <v>4807929</v>
      </c>
      <c r="Q13" s="43" t="s">
        <v>98</v>
      </c>
      <c r="R13" s="43" t="s">
        <v>98</v>
      </c>
      <c r="S13" s="46">
        <f t="shared" si="0"/>
        <v>4807929</v>
      </c>
    </row>
    <row r="14" spans="2:41" ht="15" thickBot="1" x14ac:dyDescent="0.4">
      <c r="B14" s="31" t="s">
        <v>57</v>
      </c>
      <c r="C14" s="30"/>
      <c r="D14" s="58">
        <f>COUNTA(D2:D13)</f>
        <v>12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2"/>
      <c r="Q14" s="30"/>
      <c r="R14" s="30"/>
      <c r="S14" s="57">
        <f>SUM(S2:S13)</f>
        <v>648946445.85000002</v>
      </c>
    </row>
  </sheetData>
  <pageMargins left="0.7" right="0.7" top="0.75" bottom="0.75" header="0.3" footer="0.3"/>
  <pageSetup paperSize="28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9D168-C13F-4B53-9681-E9992C20232C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2D2DC-4FB1-47EA-BEE9-A4696DFEFB95}">
  <dimension ref="B4:R41"/>
  <sheetViews>
    <sheetView tabSelected="1" workbookViewId="0">
      <selection activeCell="R8" sqref="R8"/>
    </sheetView>
  </sheetViews>
  <sheetFormatPr baseColWidth="10" defaultColWidth="10.54296875" defaultRowHeight="12" x14ac:dyDescent="0.3"/>
  <cols>
    <col min="1" max="1" width="10.54296875" style="1"/>
    <col min="2" max="2" width="38" style="1" bestFit="1" customWidth="1"/>
    <col min="3" max="16" width="9.81640625" style="1" customWidth="1"/>
    <col min="17" max="16384" width="10.54296875" style="1"/>
  </cols>
  <sheetData>
    <row r="4" spans="2:18" x14ac:dyDescent="0.3">
      <c r="B4" s="2" t="s">
        <v>48</v>
      </c>
      <c r="C4" s="6">
        <v>2009</v>
      </c>
      <c r="D4" s="6">
        <v>2010</v>
      </c>
      <c r="E4" s="6">
        <v>2011</v>
      </c>
      <c r="F4" s="6">
        <v>2012</v>
      </c>
      <c r="G4" s="6">
        <v>2013</v>
      </c>
      <c r="H4" s="6">
        <v>2014</v>
      </c>
      <c r="I4" s="6">
        <v>2015</v>
      </c>
      <c r="J4" s="6">
        <v>2016</v>
      </c>
      <c r="K4" s="6">
        <v>2017</v>
      </c>
      <c r="L4" s="6">
        <v>2018</v>
      </c>
      <c r="M4" s="6">
        <v>2019</v>
      </c>
      <c r="N4" s="6">
        <v>2020</v>
      </c>
      <c r="O4" s="6">
        <v>2021</v>
      </c>
      <c r="P4" s="6">
        <v>2022</v>
      </c>
      <c r="Q4" s="6">
        <v>2023</v>
      </c>
      <c r="R4" s="6">
        <v>2024</v>
      </c>
    </row>
    <row r="5" spans="2:18" ht="15" customHeight="1" x14ac:dyDescent="0.3">
      <c r="B5" s="2" t="s">
        <v>33</v>
      </c>
      <c r="C5" s="3">
        <v>1733465</v>
      </c>
      <c r="D5" s="3">
        <v>2783210</v>
      </c>
      <c r="E5" s="3">
        <v>3250968</v>
      </c>
      <c r="F5" s="3">
        <v>3496019</v>
      </c>
      <c r="G5" s="3">
        <v>4452621</v>
      </c>
      <c r="H5" s="3">
        <v>4606752</v>
      </c>
      <c r="I5" s="3">
        <v>5359186</v>
      </c>
      <c r="J5" s="3">
        <v>5887514</v>
      </c>
      <c r="K5" s="3">
        <v>6374664</v>
      </c>
      <c r="L5" s="3">
        <v>6614337</v>
      </c>
      <c r="M5" s="3">
        <v>7009718</v>
      </c>
      <c r="N5" s="3">
        <v>7402521</v>
      </c>
      <c r="O5" s="3">
        <v>6781495</v>
      </c>
      <c r="P5" s="3">
        <v>7079881</v>
      </c>
      <c r="Q5" s="3">
        <v>7713078</v>
      </c>
      <c r="R5" s="3">
        <v>8133235</v>
      </c>
    </row>
    <row r="6" spans="2:18" ht="15" customHeight="1" x14ac:dyDescent="0.3">
      <c r="B6" s="2" t="s">
        <v>34</v>
      </c>
      <c r="C6" s="3">
        <v>309441</v>
      </c>
      <c r="D6" s="3">
        <v>209162</v>
      </c>
      <c r="E6" s="3">
        <v>449264</v>
      </c>
      <c r="F6" s="3">
        <v>364571</v>
      </c>
      <c r="G6" s="3">
        <v>715407</v>
      </c>
      <c r="H6" s="3">
        <v>433379</v>
      </c>
      <c r="I6" s="3">
        <v>309791</v>
      </c>
      <c r="J6" s="3">
        <v>267114</v>
      </c>
      <c r="K6" s="3">
        <v>180349</v>
      </c>
      <c r="L6" s="3">
        <v>231703</v>
      </c>
      <c r="M6" s="3">
        <v>216029</v>
      </c>
      <c r="N6" s="3">
        <v>0</v>
      </c>
      <c r="O6" s="3">
        <v>236812</v>
      </c>
      <c r="P6" s="3">
        <v>285770</v>
      </c>
      <c r="Q6" s="3">
        <f>36174+82418+65000</f>
        <v>183592</v>
      </c>
      <c r="R6" s="3">
        <f>121048+71549</f>
        <v>192597</v>
      </c>
    </row>
    <row r="7" spans="2:18" ht="15" customHeight="1" x14ac:dyDescent="0.3">
      <c r="B7" s="2" t="s">
        <v>35</v>
      </c>
      <c r="C7" s="7">
        <f>SUM(C5:C6)</f>
        <v>2042906</v>
      </c>
      <c r="D7" s="7">
        <f t="shared" ref="D7:O7" si="0">SUM(D5:D6)</f>
        <v>2992372</v>
      </c>
      <c r="E7" s="7">
        <f t="shared" si="0"/>
        <v>3700232</v>
      </c>
      <c r="F7" s="7">
        <f t="shared" si="0"/>
        <v>3860590</v>
      </c>
      <c r="G7" s="7">
        <f t="shared" si="0"/>
        <v>5168028</v>
      </c>
      <c r="H7" s="7">
        <f t="shared" si="0"/>
        <v>5040131</v>
      </c>
      <c r="I7" s="7">
        <f t="shared" si="0"/>
        <v>5668977</v>
      </c>
      <c r="J7" s="7">
        <f t="shared" si="0"/>
        <v>6154628</v>
      </c>
      <c r="K7" s="7">
        <f t="shared" si="0"/>
        <v>6555013</v>
      </c>
      <c r="L7" s="7">
        <f t="shared" si="0"/>
        <v>6846040</v>
      </c>
      <c r="M7" s="7">
        <f t="shared" si="0"/>
        <v>7225747</v>
      </c>
      <c r="N7" s="7">
        <f t="shared" si="0"/>
        <v>7402521</v>
      </c>
      <c r="O7" s="7">
        <f t="shared" si="0"/>
        <v>7018307</v>
      </c>
      <c r="P7" s="7">
        <f>SUM(P5:P6)</f>
        <v>7365651</v>
      </c>
      <c r="Q7" s="3">
        <f>SUM(Q5:Q6)</f>
        <v>7896670</v>
      </c>
      <c r="R7" s="3">
        <f>SUM(R5:R6)</f>
        <v>8325832</v>
      </c>
    </row>
    <row r="8" spans="2:18" ht="15" customHeight="1" x14ac:dyDescent="0.3">
      <c r="B8" s="2" t="s">
        <v>36</v>
      </c>
      <c r="C8" s="3">
        <v>2041494.2990000001</v>
      </c>
      <c r="D8" s="3">
        <v>2991446.9189999998</v>
      </c>
      <c r="E8" s="3">
        <v>3654758.64</v>
      </c>
      <c r="F8" s="3">
        <v>3825343</v>
      </c>
      <c r="G8" s="3">
        <v>5130336</v>
      </c>
      <c r="H8" s="3">
        <v>5020917</v>
      </c>
      <c r="I8" s="3">
        <v>5604211</v>
      </c>
      <c r="J8" s="3">
        <v>6105912</v>
      </c>
      <c r="K8" s="3">
        <v>6478883</v>
      </c>
      <c r="L8" s="3">
        <v>6764567</v>
      </c>
      <c r="M8" s="3">
        <v>7172308.8600000003</v>
      </c>
      <c r="N8" s="3">
        <v>7271632.608</v>
      </c>
      <c r="O8" s="3">
        <v>7017561</v>
      </c>
      <c r="P8" s="3">
        <f>(MAX(C28:N28))</f>
        <v>7364890</v>
      </c>
      <c r="Q8" s="3">
        <f>MAX(C34:N34)</f>
        <v>7896647.5999999996</v>
      </c>
      <c r="R8" s="3">
        <f>MAX(C40:N40)</f>
        <v>8325820</v>
      </c>
    </row>
    <row r="9" spans="2:18" ht="15" customHeight="1" x14ac:dyDescent="0.3">
      <c r="B9" s="2" t="s">
        <v>37</v>
      </c>
      <c r="C9" s="4">
        <f>+C8/C7</f>
        <v>0.99930897407908148</v>
      </c>
      <c r="D9" s="4">
        <f t="shared" ref="D9:M9" si="1">+D8/D7</f>
        <v>0.99969085361044674</v>
      </c>
      <c r="E9" s="4">
        <f t="shared" si="1"/>
        <v>0.9877106732767027</v>
      </c>
      <c r="F9" s="4">
        <f t="shared" si="1"/>
        <v>0.99087004836048376</v>
      </c>
      <c r="G9" s="4">
        <f t="shared" si="1"/>
        <v>0.99270669586155491</v>
      </c>
      <c r="H9" s="4">
        <f t="shared" si="1"/>
        <v>0.99618779749970787</v>
      </c>
      <c r="I9" s="4">
        <f t="shared" si="1"/>
        <v>0.98857536377374611</v>
      </c>
      <c r="J9" s="4">
        <f t="shared" si="1"/>
        <v>0.99208465564450032</v>
      </c>
      <c r="K9" s="4">
        <f t="shared" si="1"/>
        <v>0.98838598794540911</v>
      </c>
      <c r="L9" s="4">
        <f t="shared" si="1"/>
        <v>0.98809925153811551</v>
      </c>
      <c r="M9" s="4">
        <f t="shared" si="1"/>
        <v>0.99260448227705733</v>
      </c>
      <c r="N9" s="4">
        <f>+N8/N7</f>
        <v>0.98231840314941354</v>
      </c>
      <c r="O9" s="4">
        <f>O8/O7</f>
        <v>0.999893706559146</v>
      </c>
      <c r="P9" s="4">
        <f>P8/P7</f>
        <v>0.99989668258786635</v>
      </c>
      <c r="Q9" s="4">
        <f>Q8/Q7</f>
        <v>0.99999716336126487</v>
      </c>
      <c r="R9" s="4">
        <f>R8/R7</f>
        <v>0.99999855870260168</v>
      </c>
    </row>
    <row r="11" spans="2:18" hidden="1" x14ac:dyDescent="0.3"/>
    <row r="12" spans="2:18" hidden="1" x14ac:dyDescent="0.3"/>
    <row r="13" spans="2:18" hidden="1" x14ac:dyDescent="0.3">
      <c r="B13" s="6">
        <v>2020</v>
      </c>
      <c r="C13" s="2" t="s">
        <v>24</v>
      </c>
      <c r="D13" s="2" t="s">
        <v>25</v>
      </c>
      <c r="E13" s="2" t="s">
        <v>28</v>
      </c>
      <c r="F13" s="2" t="s">
        <v>29</v>
      </c>
      <c r="G13" s="2" t="s">
        <v>31</v>
      </c>
      <c r="H13" s="2" t="s">
        <v>32</v>
      </c>
      <c r="I13" s="2" t="s">
        <v>38</v>
      </c>
      <c r="J13" s="2" t="s">
        <v>39</v>
      </c>
      <c r="K13" s="2" t="s">
        <v>40</v>
      </c>
      <c r="L13" s="2" t="s">
        <v>41</v>
      </c>
      <c r="M13" s="2" t="s">
        <v>42</v>
      </c>
      <c r="N13" s="2" t="s">
        <v>43</v>
      </c>
    </row>
    <row r="14" spans="2:18" hidden="1" x14ac:dyDescent="0.3">
      <c r="B14" s="2" t="s">
        <v>44</v>
      </c>
      <c r="C14" s="3">
        <v>566586.02300000004</v>
      </c>
      <c r="D14" s="3">
        <v>489827.82199999999</v>
      </c>
      <c r="E14" s="3">
        <v>652175.32799999998</v>
      </c>
      <c r="F14" s="3">
        <v>544623.16500000004</v>
      </c>
      <c r="G14" s="3">
        <v>575664.22</v>
      </c>
      <c r="H14" s="3">
        <v>589136.11199999996</v>
      </c>
      <c r="I14" s="3">
        <v>530939.15700000001</v>
      </c>
      <c r="J14" s="3">
        <v>510910.408</v>
      </c>
      <c r="K14" s="3">
        <v>646101.60100000002</v>
      </c>
      <c r="L14" s="3">
        <v>568122.48400000005</v>
      </c>
      <c r="M14" s="3">
        <v>587323.27800000005</v>
      </c>
      <c r="N14" s="3">
        <v>1010223.01</v>
      </c>
    </row>
    <row r="15" spans="2:18" hidden="1" x14ac:dyDescent="0.3">
      <c r="B15" s="2" t="s">
        <v>45</v>
      </c>
      <c r="C15" s="3">
        <f>+C14</f>
        <v>566586.02300000004</v>
      </c>
      <c r="D15" s="3">
        <f>+D14+C15</f>
        <v>1056413.845</v>
      </c>
      <c r="E15" s="3">
        <f t="shared" ref="E15:N15" si="2">+E14+D15</f>
        <v>1708589.173</v>
      </c>
      <c r="F15" s="3">
        <f t="shared" si="2"/>
        <v>2253212.338</v>
      </c>
      <c r="G15" s="3">
        <f t="shared" si="2"/>
        <v>2828876.5580000002</v>
      </c>
      <c r="H15" s="3">
        <f t="shared" si="2"/>
        <v>3418012.67</v>
      </c>
      <c r="I15" s="3">
        <f t="shared" si="2"/>
        <v>3948951.827</v>
      </c>
      <c r="J15" s="3">
        <f t="shared" si="2"/>
        <v>4459862.2350000003</v>
      </c>
      <c r="K15" s="3">
        <f t="shared" si="2"/>
        <v>5105963.8360000001</v>
      </c>
      <c r="L15" s="3">
        <f t="shared" si="2"/>
        <v>5674086.3200000003</v>
      </c>
      <c r="M15" s="3">
        <f t="shared" si="2"/>
        <v>6261409.5980000002</v>
      </c>
      <c r="N15" s="3">
        <f t="shared" si="2"/>
        <v>7271632.608</v>
      </c>
    </row>
    <row r="16" spans="2:18" hidden="1" x14ac:dyDescent="0.3">
      <c r="B16" s="2" t="s">
        <v>46</v>
      </c>
      <c r="C16" s="5">
        <f>+C15/$N$7</f>
        <v>7.6539603602610529E-2</v>
      </c>
      <c r="D16" s="5">
        <f t="shared" ref="D16:N16" si="3">+D15/$N$7</f>
        <v>0.14271000987366331</v>
      </c>
      <c r="E16" s="5">
        <f t="shared" si="3"/>
        <v>0.23081179681894856</v>
      </c>
      <c r="F16" s="5">
        <f t="shared" si="3"/>
        <v>0.30438445740309283</v>
      </c>
      <c r="G16" s="5">
        <f t="shared" si="3"/>
        <v>0.38215042659115728</v>
      </c>
      <c r="H16" s="5">
        <f t="shared" si="3"/>
        <v>0.46173630172747904</v>
      </c>
      <c r="I16" s="5">
        <f t="shared" si="3"/>
        <v>0.533460401800954</v>
      </c>
      <c r="J16" s="5">
        <f t="shared" si="3"/>
        <v>0.60247883592630136</v>
      </c>
      <c r="K16" s="5">
        <f t="shared" si="3"/>
        <v>0.68976012847515056</v>
      </c>
      <c r="L16" s="5">
        <f t="shared" si="3"/>
        <v>0.76650729123227079</v>
      </c>
      <c r="M16" s="5">
        <f t="shared" si="3"/>
        <v>0.84584827223050096</v>
      </c>
      <c r="N16" s="5">
        <f t="shared" si="3"/>
        <v>0.98231840314941354</v>
      </c>
    </row>
    <row r="17" spans="2:14" hidden="1" x14ac:dyDescent="0.3">
      <c r="B17" s="96"/>
    </row>
    <row r="18" spans="2:14" hidden="1" x14ac:dyDescent="0.3"/>
    <row r="20" spans="2:14" x14ac:dyDescent="0.3">
      <c r="B20" s="6">
        <v>2021</v>
      </c>
      <c r="C20" s="2" t="s">
        <v>24</v>
      </c>
      <c r="D20" s="2" t="s">
        <v>25</v>
      </c>
      <c r="E20" s="2" t="s">
        <v>28</v>
      </c>
      <c r="F20" s="2" t="s">
        <v>29</v>
      </c>
      <c r="G20" s="2" t="s">
        <v>31</v>
      </c>
      <c r="H20" s="2" t="s">
        <v>32</v>
      </c>
      <c r="I20" s="2" t="s">
        <v>38</v>
      </c>
      <c r="J20" s="2" t="s">
        <v>39</v>
      </c>
      <c r="K20" s="2" t="s">
        <v>40</v>
      </c>
      <c r="L20" s="2" t="s">
        <v>50</v>
      </c>
      <c r="M20" s="2" t="s">
        <v>42</v>
      </c>
      <c r="N20" s="2" t="s">
        <v>43</v>
      </c>
    </row>
    <row r="21" spans="2:14" x14ac:dyDescent="0.3">
      <c r="B21" s="2" t="s">
        <v>47</v>
      </c>
      <c r="C21" s="3">
        <v>489366</v>
      </c>
      <c r="D21" s="3">
        <v>550815</v>
      </c>
      <c r="E21" s="3">
        <v>657444</v>
      </c>
      <c r="F21" s="3">
        <v>688402</v>
      </c>
      <c r="G21" s="3">
        <v>540628.56000000006</v>
      </c>
      <c r="H21" s="3">
        <v>565382.67200000002</v>
      </c>
      <c r="I21" s="3">
        <v>568187</v>
      </c>
      <c r="J21" s="3">
        <v>550699</v>
      </c>
      <c r="K21" s="3">
        <v>600560</v>
      </c>
      <c r="L21" s="3">
        <v>554141</v>
      </c>
      <c r="M21" s="3">
        <v>546223</v>
      </c>
      <c r="N21" s="3">
        <v>705713</v>
      </c>
    </row>
    <row r="22" spans="2:14" x14ac:dyDescent="0.3">
      <c r="B22" s="2" t="s">
        <v>45</v>
      </c>
      <c r="C22" s="27">
        <f>+C21</f>
        <v>489366</v>
      </c>
      <c r="D22" s="27">
        <f>+D21+C22</f>
        <v>1040181</v>
      </c>
      <c r="E22" s="27">
        <f t="shared" ref="E22:H22" si="4">+E21+D22</f>
        <v>1697625</v>
      </c>
      <c r="F22" s="27">
        <f t="shared" si="4"/>
        <v>2386027</v>
      </c>
      <c r="G22" s="27">
        <f t="shared" si="4"/>
        <v>2926655.56</v>
      </c>
      <c r="H22" s="27">
        <f t="shared" si="4"/>
        <v>3492038.2319999998</v>
      </c>
      <c r="I22" s="27">
        <f t="shared" ref="I22:N22" si="5">+I21+H22</f>
        <v>4060225.2319999998</v>
      </c>
      <c r="J22" s="27">
        <f t="shared" si="5"/>
        <v>4610924.2319999998</v>
      </c>
      <c r="K22" s="27">
        <f t="shared" si="5"/>
        <v>5211484.2319999998</v>
      </c>
      <c r="L22" s="27">
        <f t="shared" si="5"/>
        <v>5765625.2319999998</v>
      </c>
      <c r="M22" s="27">
        <f t="shared" si="5"/>
        <v>6311848.2319999998</v>
      </c>
      <c r="N22" s="27">
        <f t="shared" si="5"/>
        <v>7017561.2319999998</v>
      </c>
    </row>
    <row r="23" spans="2:14" x14ac:dyDescent="0.3">
      <c r="B23" s="2" t="s">
        <v>46</v>
      </c>
      <c r="C23" s="5">
        <f>+C22/$O$7</f>
        <v>6.9727072355199052E-2</v>
      </c>
      <c r="D23" s="5">
        <f t="shared" ref="D23:G23" si="6">+D22/$O$7</f>
        <v>0.1482096750683605</v>
      </c>
      <c r="E23" s="5">
        <f t="shared" si="6"/>
        <v>0.24188525808289663</v>
      </c>
      <c r="F23" s="5">
        <f t="shared" si="6"/>
        <v>0.33997187640837029</v>
      </c>
      <c r="G23" s="5">
        <f t="shared" si="6"/>
        <v>0.41700306925872577</v>
      </c>
      <c r="H23" s="5">
        <f t="shared" ref="H23:M23" si="7">+H22/$O$7</f>
        <v>0.49756133950823178</v>
      </c>
      <c r="I23" s="5">
        <f t="shared" si="7"/>
        <v>0.57851918304514183</v>
      </c>
      <c r="J23" s="5">
        <f t="shared" si="7"/>
        <v>0.65698525755570392</v>
      </c>
      <c r="K23" s="5">
        <f t="shared" si="7"/>
        <v>0.74255575197836166</v>
      </c>
      <c r="L23" s="5">
        <f t="shared" si="7"/>
        <v>0.82151225815570617</v>
      </c>
      <c r="M23" s="5">
        <f t="shared" si="7"/>
        <v>0.89934057202114415</v>
      </c>
      <c r="N23" s="5">
        <f t="shared" ref="N23" si="8">+N22/$O$7</f>
        <v>0.99989373961555117</v>
      </c>
    </row>
    <row r="26" spans="2:14" x14ac:dyDescent="0.3">
      <c r="B26" s="6">
        <v>2022</v>
      </c>
      <c r="C26" s="2" t="s">
        <v>24</v>
      </c>
      <c r="D26" s="2" t="s">
        <v>25</v>
      </c>
      <c r="E26" s="2" t="s">
        <v>28</v>
      </c>
      <c r="F26" s="2" t="s">
        <v>29</v>
      </c>
      <c r="G26" s="2" t="s">
        <v>31</v>
      </c>
      <c r="H26" s="2" t="s">
        <v>32</v>
      </c>
      <c r="I26" s="2" t="s">
        <v>38</v>
      </c>
      <c r="J26" s="2" t="s">
        <v>39</v>
      </c>
      <c r="K26" s="2" t="s">
        <v>40</v>
      </c>
      <c r="L26" s="2" t="s">
        <v>50</v>
      </c>
      <c r="M26" s="2" t="s">
        <v>42</v>
      </c>
      <c r="N26" s="2" t="s">
        <v>43</v>
      </c>
    </row>
    <row r="27" spans="2:14" x14ac:dyDescent="0.3">
      <c r="B27" s="2" t="s">
        <v>47</v>
      </c>
      <c r="C27" s="3">
        <v>543935</v>
      </c>
      <c r="D27" s="3">
        <v>641993</v>
      </c>
      <c r="E27" s="3">
        <v>885481</v>
      </c>
      <c r="F27" s="3">
        <v>533801</v>
      </c>
      <c r="G27" s="3">
        <v>570468</v>
      </c>
      <c r="H27" s="3">
        <v>655466</v>
      </c>
      <c r="I27" s="3">
        <v>604829</v>
      </c>
      <c r="J27" s="3">
        <v>536046</v>
      </c>
      <c r="K27" s="3">
        <v>591148</v>
      </c>
      <c r="L27" s="3">
        <v>529202</v>
      </c>
      <c r="M27" s="3">
        <v>551393</v>
      </c>
      <c r="N27" s="3">
        <v>721128</v>
      </c>
    </row>
    <row r="28" spans="2:14" x14ac:dyDescent="0.3">
      <c r="B28" s="2" t="s">
        <v>45</v>
      </c>
      <c r="C28" s="27">
        <f>+C27</f>
        <v>543935</v>
      </c>
      <c r="D28" s="27">
        <f t="shared" ref="D28:M28" si="9">+D27+C28</f>
        <v>1185928</v>
      </c>
      <c r="E28" s="27">
        <f t="shared" si="9"/>
        <v>2071409</v>
      </c>
      <c r="F28" s="27">
        <f t="shared" si="9"/>
        <v>2605210</v>
      </c>
      <c r="G28" s="27">
        <f t="shared" si="9"/>
        <v>3175678</v>
      </c>
      <c r="H28" s="27">
        <f t="shared" si="9"/>
        <v>3831144</v>
      </c>
      <c r="I28" s="27">
        <f t="shared" si="9"/>
        <v>4435973</v>
      </c>
      <c r="J28" s="27">
        <f t="shared" si="9"/>
        <v>4972019</v>
      </c>
      <c r="K28" s="27">
        <f t="shared" si="9"/>
        <v>5563167</v>
      </c>
      <c r="L28" s="27">
        <f t="shared" si="9"/>
        <v>6092369</v>
      </c>
      <c r="M28" s="27">
        <f t="shared" si="9"/>
        <v>6643762</v>
      </c>
      <c r="N28" s="27">
        <f>+N27+M28</f>
        <v>7364890</v>
      </c>
    </row>
    <row r="29" spans="2:14" x14ac:dyDescent="0.3">
      <c r="B29" s="2" t="s">
        <v>46</v>
      </c>
      <c r="C29" s="5">
        <f>+C28/$P$7</f>
        <v>7.3847511917140798E-2</v>
      </c>
      <c r="D29" s="5">
        <f t="shared" ref="D29:N29" si="10">+D28/$P$7</f>
        <v>0.16100790004848181</v>
      </c>
      <c r="E29" s="5">
        <f t="shared" si="10"/>
        <v>0.28122551557221487</v>
      </c>
      <c r="F29" s="5">
        <f t="shared" si="10"/>
        <v>0.35369718168835312</v>
      </c>
      <c r="G29" s="5">
        <f t="shared" si="10"/>
        <v>0.43114695496704908</v>
      </c>
      <c r="H29" s="5">
        <f t="shared" si="10"/>
        <v>0.52013650931872824</v>
      </c>
      <c r="I29" s="5">
        <f t="shared" si="10"/>
        <v>0.6022513149211115</v>
      </c>
      <c r="J29" s="5">
        <f t="shared" si="10"/>
        <v>0.67502777419131044</v>
      </c>
      <c r="K29" s="5">
        <f t="shared" si="10"/>
        <v>0.75528517438580789</v>
      </c>
      <c r="L29" s="5">
        <f t="shared" si="10"/>
        <v>0.8271324557734272</v>
      </c>
      <c r="M29" s="5">
        <f t="shared" si="10"/>
        <v>0.90199250548254317</v>
      </c>
      <c r="N29" s="5">
        <f t="shared" si="10"/>
        <v>0.99989668258786635</v>
      </c>
    </row>
    <row r="32" spans="2:14" x14ac:dyDescent="0.3">
      <c r="B32" s="6">
        <v>2023</v>
      </c>
      <c r="C32" s="2" t="s">
        <v>24</v>
      </c>
      <c r="D32" s="2" t="s">
        <v>25</v>
      </c>
      <c r="E32" s="2" t="s">
        <v>28</v>
      </c>
      <c r="F32" s="2" t="s">
        <v>29</v>
      </c>
      <c r="G32" s="2" t="s">
        <v>31</v>
      </c>
      <c r="H32" s="2" t="s">
        <v>32</v>
      </c>
      <c r="I32" s="2" t="s">
        <v>38</v>
      </c>
      <c r="J32" s="2" t="s">
        <v>39</v>
      </c>
      <c r="K32" s="2" t="s">
        <v>40</v>
      </c>
      <c r="L32" s="2" t="s">
        <v>50</v>
      </c>
      <c r="M32" s="2" t="s">
        <v>42</v>
      </c>
      <c r="N32" s="2" t="s">
        <v>43</v>
      </c>
    </row>
    <row r="33" spans="2:14" x14ac:dyDescent="0.3">
      <c r="B33" s="2" t="s">
        <v>47</v>
      </c>
      <c r="C33" s="3">
        <f>588356+36174</f>
        <v>624530</v>
      </c>
      <c r="D33" s="3">
        <v>577811</v>
      </c>
      <c r="E33" s="7">
        <v>861046</v>
      </c>
      <c r="F33" s="3">
        <v>652187</v>
      </c>
      <c r="G33" s="3">
        <v>648536.4</v>
      </c>
      <c r="H33" s="3">
        <v>627436</v>
      </c>
      <c r="I33" s="3">
        <v>565222.19999999995</v>
      </c>
      <c r="J33" s="3">
        <v>585319</v>
      </c>
      <c r="K33" s="3">
        <v>644939</v>
      </c>
      <c r="L33" s="3">
        <v>662820</v>
      </c>
      <c r="M33" s="3">
        <v>673087</v>
      </c>
      <c r="N33" s="3">
        <v>773714</v>
      </c>
    </row>
    <row r="34" spans="2:14" x14ac:dyDescent="0.3">
      <c r="B34" s="2" t="s">
        <v>45</v>
      </c>
      <c r="C34" s="27">
        <f>+C33</f>
        <v>624530</v>
      </c>
      <c r="D34" s="27">
        <f t="shared" ref="D34:N34" si="11">+D33+C34</f>
        <v>1202341</v>
      </c>
      <c r="E34" s="27">
        <f t="shared" si="11"/>
        <v>2063387</v>
      </c>
      <c r="F34" s="27">
        <f t="shared" si="11"/>
        <v>2715574</v>
      </c>
      <c r="G34" s="27">
        <f t="shared" si="11"/>
        <v>3364110.4</v>
      </c>
      <c r="H34" s="27">
        <f t="shared" si="11"/>
        <v>3991546.4</v>
      </c>
      <c r="I34" s="27">
        <f t="shared" si="11"/>
        <v>4556768.5999999996</v>
      </c>
      <c r="J34" s="27">
        <f t="shared" si="11"/>
        <v>5142087.5999999996</v>
      </c>
      <c r="K34" s="27">
        <f t="shared" si="11"/>
        <v>5787026.5999999996</v>
      </c>
      <c r="L34" s="27">
        <f t="shared" si="11"/>
        <v>6449846.5999999996</v>
      </c>
      <c r="M34" s="27">
        <f t="shared" si="11"/>
        <v>7122933.5999999996</v>
      </c>
      <c r="N34" s="27">
        <f t="shared" si="11"/>
        <v>7896647.5999999996</v>
      </c>
    </row>
    <row r="35" spans="2:14" x14ac:dyDescent="0.3">
      <c r="B35" s="2" t="s">
        <v>46</v>
      </c>
      <c r="C35" s="5">
        <f>+C34/$Q$7</f>
        <v>7.9087767375362023E-2</v>
      </c>
      <c r="D35" s="5">
        <f t="shared" ref="D35:M35" si="12">+D34/$Q$7</f>
        <v>0.15225924345325309</v>
      </c>
      <c r="E35" s="5">
        <f t="shared" si="12"/>
        <v>0.26129837007244827</v>
      </c>
      <c r="F35" s="5">
        <f t="shared" si="12"/>
        <v>0.34388849983600683</v>
      </c>
      <c r="G35" s="5">
        <f t="shared" si="12"/>
        <v>0.42601633346714501</v>
      </c>
      <c r="H35" s="5">
        <f t="shared" si="12"/>
        <v>0.50547210406411813</v>
      </c>
      <c r="I35" s="5">
        <f t="shared" si="12"/>
        <v>0.57704938917290449</v>
      </c>
      <c r="J35" s="5">
        <f t="shared" si="12"/>
        <v>0.65117164576967246</v>
      </c>
      <c r="K35" s="5">
        <f t="shared" si="12"/>
        <v>0.73284392028538603</v>
      </c>
      <c r="L35" s="5">
        <f t="shared" si="12"/>
        <v>0.81678056699849422</v>
      </c>
      <c r="M35" s="5">
        <f t="shared" si="12"/>
        <v>0.90201738201039172</v>
      </c>
      <c r="N35" s="5">
        <f>+N34/$Q$7</f>
        <v>0.99999716336126487</v>
      </c>
    </row>
    <row r="38" spans="2:14" x14ac:dyDescent="0.3">
      <c r="B38" s="6">
        <v>2024</v>
      </c>
      <c r="C38" s="2" t="s">
        <v>24</v>
      </c>
      <c r="D38" s="2" t="s">
        <v>25</v>
      </c>
      <c r="E38" s="2" t="s">
        <v>28</v>
      </c>
      <c r="F38" s="2" t="s">
        <v>29</v>
      </c>
      <c r="G38" s="2" t="s">
        <v>31</v>
      </c>
      <c r="H38" s="2" t="s">
        <v>32</v>
      </c>
      <c r="I38" s="2" t="s">
        <v>38</v>
      </c>
      <c r="J38" s="2" t="s">
        <v>39</v>
      </c>
      <c r="K38" s="2" t="s">
        <v>40</v>
      </c>
      <c r="L38" s="2" t="s">
        <v>50</v>
      </c>
      <c r="M38" s="2" t="s">
        <v>42</v>
      </c>
      <c r="N38" s="2" t="s">
        <v>43</v>
      </c>
    </row>
    <row r="39" spans="2:14" x14ac:dyDescent="0.3">
      <c r="B39" s="2" t="s">
        <v>47</v>
      </c>
      <c r="C39" s="3">
        <v>601830</v>
      </c>
      <c r="D39" s="3">
        <v>668091</v>
      </c>
      <c r="E39" s="7">
        <v>924883</v>
      </c>
      <c r="F39" s="3">
        <v>692684</v>
      </c>
      <c r="G39" s="3">
        <v>667927</v>
      </c>
      <c r="H39" s="3">
        <v>652729</v>
      </c>
      <c r="I39" s="3">
        <v>669573</v>
      </c>
      <c r="J39" s="3">
        <v>680461</v>
      </c>
      <c r="K39" s="3">
        <v>684551</v>
      </c>
      <c r="L39" s="3">
        <v>655911</v>
      </c>
      <c r="M39" s="3">
        <v>640472</v>
      </c>
      <c r="N39" s="3">
        <v>786708</v>
      </c>
    </row>
    <row r="40" spans="2:14" x14ac:dyDescent="0.3">
      <c r="B40" s="2" t="s">
        <v>45</v>
      </c>
      <c r="C40" s="27">
        <f>+C39</f>
        <v>601830</v>
      </c>
      <c r="D40" s="27">
        <f>+D39+C40</f>
        <v>1269921</v>
      </c>
      <c r="E40" s="27">
        <f t="shared" ref="E40:N40" si="13">+E39+D40</f>
        <v>2194804</v>
      </c>
      <c r="F40" s="27">
        <f t="shared" si="13"/>
        <v>2887488</v>
      </c>
      <c r="G40" s="27">
        <f t="shared" si="13"/>
        <v>3555415</v>
      </c>
      <c r="H40" s="27">
        <f t="shared" si="13"/>
        <v>4208144</v>
      </c>
      <c r="I40" s="27">
        <f t="shared" si="13"/>
        <v>4877717</v>
      </c>
      <c r="J40" s="27">
        <f t="shared" si="13"/>
        <v>5558178</v>
      </c>
      <c r="K40" s="27">
        <f t="shared" si="13"/>
        <v>6242729</v>
      </c>
      <c r="L40" s="27">
        <f t="shared" si="13"/>
        <v>6898640</v>
      </c>
      <c r="M40" s="27">
        <f t="shared" si="13"/>
        <v>7539112</v>
      </c>
      <c r="N40" s="27">
        <f t="shared" si="13"/>
        <v>8325820</v>
      </c>
    </row>
    <row r="41" spans="2:14" x14ac:dyDescent="0.3">
      <c r="B41" s="2" t="s">
        <v>46</v>
      </c>
      <c r="C41" s="5">
        <f>+C40/$R$7</f>
        <v>7.228466776653672E-2</v>
      </c>
      <c r="D41" s="5">
        <f t="shared" ref="D41:N41" si="14">+D40/$R$7</f>
        <v>0.15252781944194888</v>
      </c>
      <c r="E41" s="5">
        <f t="shared" si="14"/>
        <v>0.2636137745753217</v>
      </c>
      <c r="F41" s="5">
        <f t="shared" si="14"/>
        <v>0.34681074516036353</v>
      </c>
      <c r="G41" s="5">
        <f t="shared" si="14"/>
        <v>0.42703419910466606</v>
      </c>
      <c r="H41" s="5">
        <f t="shared" si="14"/>
        <v>0.50543224989406466</v>
      </c>
      <c r="I41" s="5">
        <f t="shared" si="14"/>
        <v>0.58585340179816259</v>
      </c>
      <c r="J41" s="5">
        <f t="shared" si="14"/>
        <v>0.66758229087495402</v>
      </c>
      <c r="K41" s="5">
        <f t="shared" si="14"/>
        <v>0.74980242214832105</v>
      </c>
      <c r="L41" s="5">
        <f t="shared" si="14"/>
        <v>0.82858265696449318</v>
      </c>
      <c r="M41" s="5">
        <f t="shared" si="14"/>
        <v>0.9055085425696795</v>
      </c>
      <c r="N41" s="5">
        <f t="shared" si="14"/>
        <v>0.99999855870260168</v>
      </c>
    </row>
  </sheetData>
  <phoneticPr fontId="3" type="noConversion"/>
  <pageMargins left="0.7" right="0.7" top="0.75" bottom="0.75" header="0.3" footer="0.3"/>
  <pageSetup paperSize="9" orientation="portrait" r:id="rId1"/>
  <ignoredErrors>
    <ignoredError sqref="C7 D7:O7 P7:Q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V240"/>
  <sheetViews>
    <sheetView topLeftCell="A206" zoomScale="90" zoomScaleNormal="90" workbookViewId="0">
      <selection activeCell="C224" sqref="C224"/>
    </sheetView>
  </sheetViews>
  <sheetFormatPr baseColWidth="10" defaultColWidth="11.453125" defaultRowHeight="13" x14ac:dyDescent="0.3"/>
  <cols>
    <col min="1" max="1" width="2.453125" style="34" customWidth="1"/>
    <col min="2" max="2" width="17.7265625" style="34" bestFit="1" customWidth="1"/>
    <col min="3" max="3" width="34.26953125" style="34" customWidth="1"/>
    <col min="4" max="4" width="17.26953125" style="34" customWidth="1"/>
    <col min="5" max="5" width="11.453125" style="34"/>
    <col min="6" max="6" width="26.7265625" style="34" bestFit="1" customWidth="1"/>
    <col min="7" max="7" width="60" style="34" bestFit="1" customWidth="1"/>
    <col min="8" max="8" width="15.453125" style="34" customWidth="1"/>
    <col min="9" max="9" width="16.7265625" style="34" customWidth="1"/>
    <col min="10" max="10" width="16.26953125" style="34" customWidth="1"/>
    <col min="11" max="11" width="16.54296875" style="34" customWidth="1"/>
    <col min="12" max="12" width="12.7265625" style="34" customWidth="1"/>
    <col min="13" max="13" width="11.453125" style="34"/>
    <col min="14" max="14" width="16.26953125" style="34" customWidth="1"/>
    <col min="15" max="15" width="11.54296875" style="34" customWidth="1"/>
    <col min="16" max="16" width="12.7265625" style="34" customWidth="1"/>
    <col min="17" max="17" width="11.26953125" style="34" customWidth="1"/>
    <col min="18" max="18" width="14.7265625" style="34" customWidth="1"/>
    <col min="19" max="19" width="15.7265625" style="34" customWidth="1"/>
    <col min="20" max="20" width="11.453125" style="34"/>
    <col min="21" max="21" width="12.26953125" style="34" bestFit="1" customWidth="1"/>
    <col min="22" max="16384" width="11.453125" style="34"/>
  </cols>
  <sheetData>
    <row r="1" spans="2:19" ht="17.25" customHeight="1" x14ac:dyDescent="0.3">
      <c r="R1" s="35"/>
    </row>
    <row r="2" spans="2:19" ht="26.25" customHeight="1" x14ac:dyDescent="0.3">
      <c r="B2" s="36" t="s">
        <v>2</v>
      </c>
      <c r="C2" s="36" t="s">
        <v>3</v>
      </c>
      <c r="D2" s="36" t="s">
        <v>4</v>
      </c>
      <c r="E2" s="36" t="s">
        <v>5</v>
      </c>
      <c r="F2" s="36" t="s">
        <v>22</v>
      </c>
      <c r="G2" s="36" t="s">
        <v>6</v>
      </c>
      <c r="H2" s="36" t="s">
        <v>7</v>
      </c>
      <c r="I2" s="36" t="s">
        <v>8</v>
      </c>
      <c r="J2" s="36" t="s">
        <v>9</v>
      </c>
      <c r="K2" s="36" t="s">
        <v>10</v>
      </c>
      <c r="L2" s="36" t="s">
        <v>11</v>
      </c>
      <c r="M2" s="36" t="s">
        <v>12</v>
      </c>
      <c r="N2" s="36" t="s">
        <v>13</v>
      </c>
      <c r="O2" s="36" t="s">
        <v>14</v>
      </c>
      <c r="P2" s="36" t="s">
        <v>15</v>
      </c>
      <c r="Q2" s="36" t="s">
        <v>51</v>
      </c>
      <c r="R2" s="36" t="s">
        <v>54</v>
      </c>
      <c r="S2" s="36" t="s">
        <v>53</v>
      </c>
    </row>
    <row r="3" spans="2:19" ht="15" customHeight="1" x14ac:dyDescent="0.35">
      <c r="B3" s="40" t="s">
        <v>59</v>
      </c>
      <c r="C3" s="41" t="s">
        <v>60</v>
      </c>
      <c r="D3" s="42" t="s">
        <v>58</v>
      </c>
      <c r="E3" s="40" t="s">
        <v>61</v>
      </c>
      <c r="F3" s="40" t="s">
        <v>62</v>
      </c>
      <c r="G3" s="43" t="s">
        <v>63</v>
      </c>
      <c r="H3" s="40" t="s">
        <v>64</v>
      </c>
      <c r="I3" s="44">
        <v>45322.470069444447</v>
      </c>
      <c r="J3" s="44">
        <v>45322.510231481479</v>
      </c>
      <c r="K3" s="45">
        <v>576388</v>
      </c>
      <c r="L3" s="45">
        <v>0</v>
      </c>
      <c r="M3" s="45">
        <v>0</v>
      </c>
      <c r="N3" s="45">
        <v>109513.72</v>
      </c>
      <c r="O3" s="45">
        <v>0</v>
      </c>
      <c r="P3" s="45">
        <v>685901.72</v>
      </c>
      <c r="Q3" s="43" t="s">
        <v>98</v>
      </c>
      <c r="R3" s="43" t="s">
        <v>98</v>
      </c>
      <c r="S3" s="46">
        <f t="shared" ref="S3:S14" si="0">+P3</f>
        <v>685901.72</v>
      </c>
    </row>
    <row r="4" spans="2:19" ht="15" customHeight="1" x14ac:dyDescent="0.35">
      <c r="B4" s="40" t="s">
        <v>65</v>
      </c>
      <c r="C4" s="41" t="s">
        <v>66</v>
      </c>
      <c r="D4" s="42" t="s">
        <v>27</v>
      </c>
      <c r="E4" s="40" t="s">
        <v>61</v>
      </c>
      <c r="F4" s="40" t="s">
        <v>62</v>
      </c>
      <c r="G4" s="43" t="s">
        <v>67</v>
      </c>
      <c r="H4" s="40" t="s">
        <v>68</v>
      </c>
      <c r="I4" s="44">
        <v>45320.466631944444</v>
      </c>
      <c r="J4" s="44">
        <v>45320.503472222219</v>
      </c>
      <c r="K4" s="45">
        <v>518067227</v>
      </c>
      <c r="L4" s="45">
        <v>0</v>
      </c>
      <c r="M4" s="45">
        <v>0</v>
      </c>
      <c r="N4" s="45">
        <v>98432773.129999995</v>
      </c>
      <c r="O4" s="45">
        <v>0</v>
      </c>
      <c r="P4" s="45">
        <v>616500000.13</v>
      </c>
      <c r="Q4" s="43" t="s">
        <v>98</v>
      </c>
      <c r="R4" s="43" t="s">
        <v>98</v>
      </c>
      <c r="S4" s="46">
        <f t="shared" si="0"/>
        <v>616500000.13</v>
      </c>
    </row>
    <row r="5" spans="2:19" ht="15" customHeight="1" x14ac:dyDescent="0.35">
      <c r="B5" s="40" t="s">
        <v>69</v>
      </c>
      <c r="C5" s="41" t="s">
        <v>70</v>
      </c>
      <c r="D5" s="42" t="s">
        <v>58</v>
      </c>
      <c r="E5" s="40" t="s">
        <v>61</v>
      </c>
      <c r="F5" s="40" t="s">
        <v>62</v>
      </c>
      <c r="G5" s="43" t="s">
        <v>71</v>
      </c>
      <c r="H5" s="40" t="s">
        <v>72</v>
      </c>
      <c r="I5" s="44">
        <v>45307.743101851855</v>
      </c>
      <c r="J5" s="44">
        <v>45307.751423611109</v>
      </c>
      <c r="K5" s="45">
        <v>511960</v>
      </c>
      <c r="L5" s="45">
        <v>0</v>
      </c>
      <c r="M5" s="45">
        <v>0</v>
      </c>
      <c r="N5" s="45">
        <v>97272.4</v>
      </c>
      <c r="O5" s="45">
        <v>0</v>
      </c>
      <c r="P5" s="45">
        <v>609232.4</v>
      </c>
      <c r="Q5" s="43" t="s">
        <v>98</v>
      </c>
      <c r="R5" s="43" t="s">
        <v>98</v>
      </c>
      <c r="S5" s="46">
        <f t="shared" si="0"/>
        <v>609232.4</v>
      </c>
    </row>
    <row r="6" spans="2:19" ht="15" customHeight="1" x14ac:dyDescent="0.35">
      <c r="B6" s="40" t="s">
        <v>73</v>
      </c>
      <c r="C6" s="41" t="s">
        <v>74</v>
      </c>
      <c r="D6" s="42" t="s">
        <v>58</v>
      </c>
      <c r="E6" s="40" t="s">
        <v>61</v>
      </c>
      <c r="F6" s="40" t="s">
        <v>62</v>
      </c>
      <c r="G6" s="43" t="s">
        <v>75</v>
      </c>
      <c r="H6" s="40" t="s">
        <v>76</v>
      </c>
      <c r="I6" s="44">
        <v>45307.715428240743</v>
      </c>
      <c r="J6" s="44">
        <v>45307.727233796293</v>
      </c>
      <c r="K6" s="45">
        <v>257748</v>
      </c>
      <c r="L6" s="45">
        <v>0</v>
      </c>
      <c r="M6" s="45">
        <v>0</v>
      </c>
      <c r="N6" s="45">
        <v>48972.12</v>
      </c>
      <c r="O6" s="45">
        <v>0</v>
      </c>
      <c r="P6" s="45">
        <v>306720.12</v>
      </c>
      <c r="Q6" s="43" t="s">
        <v>98</v>
      </c>
      <c r="R6" s="43" t="s">
        <v>98</v>
      </c>
      <c r="S6" s="46">
        <f t="shared" si="0"/>
        <v>306720.12</v>
      </c>
    </row>
    <row r="7" spans="2:19" ht="15" customHeight="1" x14ac:dyDescent="0.35">
      <c r="B7" s="40" t="s">
        <v>77</v>
      </c>
      <c r="C7" s="41" t="s">
        <v>78</v>
      </c>
      <c r="D7" s="42" t="s">
        <v>58</v>
      </c>
      <c r="E7" s="40" t="s">
        <v>61</v>
      </c>
      <c r="F7" s="40" t="s">
        <v>62</v>
      </c>
      <c r="G7" s="43" t="s">
        <v>79</v>
      </c>
      <c r="H7" s="40" t="s">
        <v>80</v>
      </c>
      <c r="I7" s="44">
        <v>45302.689340277779</v>
      </c>
      <c r="J7" s="44">
        <v>45302.70453703704</v>
      </c>
      <c r="K7" s="45">
        <v>198320</v>
      </c>
      <c r="L7" s="45">
        <v>0</v>
      </c>
      <c r="M7" s="45">
        <v>0</v>
      </c>
      <c r="N7" s="45">
        <v>37680.800000000003</v>
      </c>
      <c r="O7" s="45">
        <v>0</v>
      </c>
      <c r="P7" s="45">
        <v>236000.8</v>
      </c>
      <c r="Q7" s="43" t="s">
        <v>98</v>
      </c>
      <c r="R7" s="43" t="s">
        <v>98</v>
      </c>
      <c r="S7" s="46">
        <f t="shared" si="0"/>
        <v>236000.8</v>
      </c>
    </row>
    <row r="8" spans="2:19" ht="15" customHeight="1" x14ac:dyDescent="0.35">
      <c r="B8" s="40" t="s">
        <v>81</v>
      </c>
      <c r="C8" s="41" t="s">
        <v>82</v>
      </c>
      <c r="D8" s="42" t="s">
        <v>55</v>
      </c>
      <c r="E8" s="40" t="s">
        <v>61</v>
      </c>
      <c r="F8" s="40" t="s">
        <v>62</v>
      </c>
      <c r="G8" s="43" t="s">
        <v>83</v>
      </c>
      <c r="H8" s="40" t="s">
        <v>84</v>
      </c>
      <c r="I8" s="44">
        <v>45300.786840277775</v>
      </c>
      <c r="J8" s="44">
        <v>45300.790844907409</v>
      </c>
      <c r="K8" s="45">
        <v>238615</v>
      </c>
      <c r="L8" s="45">
        <v>0</v>
      </c>
      <c r="M8" s="45">
        <v>4741</v>
      </c>
      <c r="N8" s="45">
        <v>0</v>
      </c>
      <c r="O8" s="45">
        <v>0</v>
      </c>
      <c r="P8" s="45">
        <v>243356</v>
      </c>
      <c r="Q8" s="43" t="s">
        <v>98</v>
      </c>
      <c r="R8" s="43" t="s">
        <v>98</v>
      </c>
      <c r="S8" s="46">
        <f t="shared" si="0"/>
        <v>243356</v>
      </c>
    </row>
    <row r="9" spans="2:19" ht="15" customHeight="1" x14ac:dyDescent="0.35">
      <c r="B9" s="40" t="s">
        <v>85</v>
      </c>
      <c r="C9" s="41" t="s">
        <v>86</v>
      </c>
      <c r="D9" s="42" t="s">
        <v>55</v>
      </c>
      <c r="E9" s="40" t="s">
        <v>61</v>
      </c>
      <c r="F9" s="40" t="s">
        <v>62</v>
      </c>
      <c r="G9" s="43" t="s">
        <v>83</v>
      </c>
      <c r="H9" s="40" t="s">
        <v>84</v>
      </c>
      <c r="I9" s="44">
        <v>45300.781527777777</v>
      </c>
      <c r="J9" s="44">
        <v>45300.784247685187</v>
      </c>
      <c r="K9" s="45">
        <v>238615</v>
      </c>
      <c r="L9" s="45">
        <v>0</v>
      </c>
      <c r="M9" s="45">
        <v>4741</v>
      </c>
      <c r="N9" s="45">
        <v>0</v>
      </c>
      <c r="O9" s="45">
        <v>0</v>
      </c>
      <c r="P9" s="45">
        <v>243356</v>
      </c>
      <c r="Q9" s="43" t="s">
        <v>98</v>
      </c>
      <c r="R9" s="43" t="s">
        <v>98</v>
      </c>
      <c r="S9" s="46">
        <f t="shared" si="0"/>
        <v>243356</v>
      </c>
    </row>
    <row r="10" spans="2:19" ht="15" customHeight="1" x14ac:dyDescent="0.35">
      <c r="B10" s="40" t="s">
        <v>87</v>
      </c>
      <c r="C10" s="41" t="s">
        <v>88</v>
      </c>
      <c r="D10" s="42" t="s">
        <v>55</v>
      </c>
      <c r="E10" s="40" t="s">
        <v>61</v>
      </c>
      <c r="F10" s="40" t="s">
        <v>62</v>
      </c>
      <c r="G10" s="43" t="s">
        <v>83</v>
      </c>
      <c r="H10" s="40" t="s">
        <v>84</v>
      </c>
      <c r="I10" s="44">
        <v>45300.773599537039</v>
      </c>
      <c r="J10" s="44">
        <v>45300.779282407406</v>
      </c>
      <c r="K10" s="45">
        <v>238615</v>
      </c>
      <c r="L10" s="45">
        <v>0</v>
      </c>
      <c r="M10" s="45">
        <v>4741</v>
      </c>
      <c r="N10" s="45">
        <v>0</v>
      </c>
      <c r="O10" s="45">
        <v>0</v>
      </c>
      <c r="P10" s="45">
        <v>243356</v>
      </c>
      <c r="Q10" s="43" t="s">
        <v>98</v>
      </c>
      <c r="R10" s="43" t="s">
        <v>98</v>
      </c>
      <c r="S10" s="46">
        <f t="shared" si="0"/>
        <v>243356</v>
      </c>
    </row>
    <row r="11" spans="2:19" ht="15" customHeight="1" x14ac:dyDescent="0.35">
      <c r="B11" s="40" t="s">
        <v>89</v>
      </c>
      <c r="C11" s="41" t="s">
        <v>90</v>
      </c>
      <c r="D11" s="42" t="s">
        <v>55</v>
      </c>
      <c r="E11" s="40" t="s">
        <v>61</v>
      </c>
      <c r="F11" s="40" t="s">
        <v>62</v>
      </c>
      <c r="G11" s="43" t="s">
        <v>83</v>
      </c>
      <c r="H11" s="40" t="s">
        <v>84</v>
      </c>
      <c r="I11" s="44">
        <v>45300.610844907409</v>
      </c>
      <c r="J11" s="44">
        <v>45300.770543981482</v>
      </c>
      <c r="K11" s="45">
        <v>255695</v>
      </c>
      <c r="L11" s="45">
        <v>0</v>
      </c>
      <c r="M11" s="45">
        <v>4384</v>
      </c>
      <c r="N11" s="45">
        <v>0</v>
      </c>
      <c r="O11" s="45">
        <v>0</v>
      </c>
      <c r="P11" s="45">
        <v>260079</v>
      </c>
      <c r="Q11" s="43" t="s">
        <v>98</v>
      </c>
      <c r="R11" s="43" t="s">
        <v>98</v>
      </c>
      <c r="S11" s="46">
        <f t="shared" si="0"/>
        <v>260079</v>
      </c>
    </row>
    <row r="12" spans="2:19" ht="15" customHeight="1" x14ac:dyDescent="0.35">
      <c r="B12" s="40" t="s">
        <v>91</v>
      </c>
      <c r="C12" s="41" t="s">
        <v>92</v>
      </c>
      <c r="D12" s="42" t="s">
        <v>58</v>
      </c>
      <c r="E12" s="40" t="s">
        <v>61</v>
      </c>
      <c r="F12" s="40" t="s">
        <v>62</v>
      </c>
      <c r="G12" s="43" t="s">
        <v>93</v>
      </c>
      <c r="H12" s="40" t="s">
        <v>94</v>
      </c>
      <c r="I12" s="44">
        <v>45299.547268518516</v>
      </c>
      <c r="J12" s="44">
        <v>45299.710104166668</v>
      </c>
      <c r="K12" s="45">
        <v>214421</v>
      </c>
      <c r="L12" s="45">
        <v>0</v>
      </c>
      <c r="M12" s="45">
        <v>0</v>
      </c>
      <c r="N12" s="45">
        <v>40739.99</v>
      </c>
      <c r="O12" s="45">
        <v>0</v>
      </c>
      <c r="P12" s="45">
        <v>255160.99</v>
      </c>
      <c r="Q12" s="43" t="s">
        <v>98</v>
      </c>
      <c r="R12" s="43" t="s">
        <v>98</v>
      </c>
      <c r="S12" s="46">
        <f t="shared" si="0"/>
        <v>255160.99</v>
      </c>
    </row>
    <row r="13" spans="2:19" ht="15" customHeight="1" x14ac:dyDescent="0.35">
      <c r="B13" s="40" t="s">
        <v>95</v>
      </c>
      <c r="C13" s="41" t="s">
        <v>66</v>
      </c>
      <c r="D13" s="42" t="s">
        <v>27</v>
      </c>
      <c r="E13" s="40" t="s">
        <v>61</v>
      </c>
      <c r="F13" s="40" t="s">
        <v>62</v>
      </c>
      <c r="G13" s="43" t="s">
        <v>67</v>
      </c>
      <c r="H13" s="40" t="s">
        <v>68</v>
      </c>
      <c r="I13" s="44">
        <v>45294.783275462964</v>
      </c>
      <c r="J13" s="44">
        <v>45295.477175925924</v>
      </c>
      <c r="K13" s="45">
        <v>20634751</v>
      </c>
      <c r="L13" s="45">
        <v>0</v>
      </c>
      <c r="M13" s="45">
        <v>0</v>
      </c>
      <c r="N13" s="45">
        <v>3920602.69</v>
      </c>
      <c r="O13" s="45">
        <v>0</v>
      </c>
      <c r="P13" s="45">
        <v>24555353.690000001</v>
      </c>
      <c r="Q13" s="43" t="s">
        <v>98</v>
      </c>
      <c r="R13" s="43" t="s">
        <v>98</v>
      </c>
      <c r="S13" s="46">
        <f t="shared" si="0"/>
        <v>24555353.690000001</v>
      </c>
    </row>
    <row r="14" spans="2:19" ht="15" customHeight="1" x14ac:dyDescent="0.35">
      <c r="B14" s="40" t="s">
        <v>96</v>
      </c>
      <c r="C14" s="41" t="s">
        <v>97</v>
      </c>
      <c r="D14" s="42" t="s">
        <v>55</v>
      </c>
      <c r="E14" s="40" t="s">
        <v>61</v>
      </c>
      <c r="F14" s="40" t="s">
        <v>62</v>
      </c>
      <c r="G14" s="43" t="s">
        <v>83</v>
      </c>
      <c r="H14" s="40" t="s">
        <v>84</v>
      </c>
      <c r="I14" s="44">
        <v>45294.357604166667</v>
      </c>
      <c r="J14" s="44">
        <v>45294.364363425928</v>
      </c>
      <c r="K14" s="45">
        <v>4803545</v>
      </c>
      <c r="L14" s="45">
        <v>0</v>
      </c>
      <c r="M14" s="45">
        <v>4384</v>
      </c>
      <c r="N14" s="45">
        <v>0</v>
      </c>
      <c r="O14" s="45">
        <v>0</v>
      </c>
      <c r="P14" s="45">
        <v>4807929</v>
      </c>
      <c r="Q14" s="43" t="s">
        <v>98</v>
      </c>
      <c r="R14" s="43" t="s">
        <v>98</v>
      </c>
      <c r="S14" s="46">
        <f t="shared" si="0"/>
        <v>4807929</v>
      </c>
    </row>
    <row r="15" spans="2:19" ht="15" customHeight="1" thickBot="1" x14ac:dyDescent="0.35">
      <c r="B15" s="101" t="s">
        <v>57</v>
      </c>
      <c r="C15" s="51"/>
      <c r="D15" s="51">
        <f>COUNTA(D3:D14)</f>
        <v>12</v>
      </c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102"/>
      <c r="Q15" s="51"/>
      <c r="R15" s="51"/>
      <c r="S15" s="48">
        <f>SUM(S3:S14)</f>
        <v>648946445.85000002</v>
      </c>
    </row>
    <row r="16" spans="2:19" ht="15" customHeight="1" x14ac:dyDescent="0.35">
      <c r="B16" s="40" t="s">
        <v>102</v>
      </c>
      <c r="C16" s="41" t="s">
        <v>103</v>
      </c>
      <c r="D16" s="42" t="s">
        <v>0</v>
      </c>
      <c r="E16" s="40" t="s">
        <v>61</v>
      </c>
      <c r="F16" s="40" t="s">
        <v>62</v>
      </c>
      <c r="G16" s="43" t="s">
        <v>104</v>
      </c>
      <c r="H16" s="40" t="s">
        <v>105</v>
      </c>
      <c r="I16" s="44">
        <v>45351.806944444441</v>
      </c>
      <c r="J16" s="44">
        <v>45351.816770833335</v>
      </c>
      <c r="K16" s="45">
        <v>7000000</v>
      </c>
      <c r="L16" s="45">
        <v>0</v>
      </c>
      <c r="M16" s="45">
        <v>0</v>
      </c>
      <c r="N16" s="45">
        <v>1330000</v>
      </c>
      <c r="O16" s="45">
        <v>0</v>
      </c>
      <c r="P16" s="45">
        <v>8330000</v>
      </c>
      <c r="Q16" s="43" t="s">
        <v>98</v>
      </c>
      <c r="R16" s="43" t="s">
        <v>98</v>
      </c>
      <c r="S16" s="46">
        <f t="shared" ref="S16:S24" si="1">+P16</f>
        <v>8330000</v>
      </c>
    </row>
    <row r="17" spans="2:19" ht="15" customHeight="1" x14ac:dyDescent="0.35">
      <c r="B17" s="40" t="s">
        <v>106</v>
      </c>
      <c r="C17" s="41" t="s">
        <v>107</v>
      </c>
      <c r="D17" s="42" t="s">
        <v>58</v>
      </c>
      <c r="E17" s="40" t="s">
        <v>61</v>
      </c>
      <c r="F17" s="40" t="s">
        <v>62</v>
      </c>
      <c r="G17" s="43" t="s">
        <v>108</v>
      </c>
      <c r="H17" s="40" t="s">
        <v>109</v>
      </c>
      <c r="I17" s="44">
        <v>45343.705000000002</v>
      </c>
      <c r="J17" s="44">
        <v>45344.586041666669</v>
      </c>
      <c r="K17" s="45">
        <v>440754</v>
      </c>
      <c r="L17" s="45">
        <v>0</v>
      </c>
      <c r="M17" s="45">
        <v>0</v>
      </c>
      <c r="N17" s="45">
        <v>83743.259999999995</v>
      </c>
      <c r="O17" s="45">
        <v>0</v>
      </c>
      <c r="P17" s="45">
        <v>524497.26</v>
      </c>
      <c r="Q17" s="43" t="s">
        <v>98</v>
      </c>
      <c r="R17" s="43" t="s">
        <v>98</v>
      </c>
      <c r="S17" s="46">
        <f t="shared" si="1"/>
        <v>524497.26</v>
      </c>
    </row>
    <row r="18" spans="2:19" ht="15" customHeight="1" x14ac:dyDescent="0.35">
      <c r="B18" s="40" t="s">
        <v>110</v>
      </c>
      <c r="C18" s="41" t="s">
        <v>111</v>
      </c>
      <c r="D18" s="42" t="s">
        <v>58</v>
      </c>
      <c r="E18" s="40" t="s">
        <v>61</v>
      </c>
      <c r="F18" s="40" t="s">
        <v>62</v>
      </c>
      <c r="G18" s="43" t="s">
        <v>112</v>
      </c>
      <c r="H18" s="40" t="s">
        <v>113</v>
      </c>
      <c r="I18" s="44">
        <v>45338.762326388889</v>
      </c>
      <c r="J18" s="44">
        <v>45338.772141203706</v>
      </c>
      <c r="K18" s="45">
        <v>102268</v>
      </c>
      <c r="L18" s="45">
        <v>0</v>
      </c>
      <c r="M18" s="45">
        <v>0</v>
      </c>
      <c r="N18" s="45">
        <v>19430.919999999998</v>
      </c>
      <c r="O18" s="45">
        <v>0</v>
      </c>
      <c r="P18" s="45">
        <v>121698.92</v>
      </c>
      <c r="Q18" s="43" t="s">
        <v>98</v>
      </c>
      <c r="R18" s="43" t="s">
        <v>98</v>
      </c>
      <c r="S18" s="46">
        <f t="shared" si="1"/>
        <v>121698.92</v>
      </c>
    </row>
    <row r="19" spans="2:19" ht="15" customHeight="1" x14ac:dyDescent="0.35">
      <c r="B19" s="40" t="s">
        <v>114</v>
      </c>
      <c r="C19" s="41" t="s">
        <v>115</v>
      </c>
      <c r="D19" s="42" t="s">
        <v>58</v>
      </c>
      <c r="E19" s="40" t="s">
        <v>61</v>
      </c>
      <c r="F19" s="40" t="s">
        <v>62</v>
      </c>
      <c r="G19" s="43" t="s">
        <v>116</v>
      </c>
      <c r="H19" s="40" t="s">
        <v>117</v>
      </c>
      <c r="I19" s="44">
        <v>45335.508773148147</v>
      </c>
      <c r="J19" s="44">
        <v>45335.52553240741</v>
      </c>
      <c r="K19" s="45">
        <v>491910</v>
      </c>
      <c r="L19" s="45">
        <v>0</v>
      </c>
      <c r="M19" s="45">
        <v>0</v>
      </c>
      <c r="N19" s="45">
        <v>93462.9</v>
      </c>
      <c r="O19" s="45">
        <v>0</v>
      </c>
      <c r="P19" s="45">
        <v>585372.9</v>
      </c>
      <c r="Q19" s="43" t="s">
        <v>98</v>
      </c>
      <c r="R19" s="43" t="s">
        <v>98</v>
      </c>
      <c r="S19" s="46">
        <f t="shared" si="1"/>
        <v>585372.9</v>
      </c>
    </row>
    <row r="20" spans="2:19" ht="15" customHeight="1" x14ac:dyDescent="0.35">
      <c r="B20" s="40" t="s">
        <v>118</v>
      </c>
      <c r="C20" s="41" t="s">
        <v>119</v>
      </c>
      <c r="D20" s="42" t="s">
        <v>0</v>
      </c>
      <c r="E20" s="40" t="s">
        <v>61</v>
      </c>
      <c r="F20" s="40" t="s">
        <v>62</v>
      </c>
      <c r="G20" s="43" t="s">
        <v>120</v>
      </c>
      <c r="H20" s="40" t="s">
        <v>121</v>
      </c>
      <c r="I20" s="44">
        <v>45335.418067129627</v>
      </c>
      <c r="J20" s="44">
        <v>45335.430555555555</v>
      </c>
      <c r="K20" s="45">
        <v>1849680</v>
      </c>
      <c r="L20" s="45">
        <v>0</v>
      </c>
      <c r="M20" s="45">
        <v>0</v>
      </c>
      <c r="N20" s="45">
        <v>351439.2</v>
      </c>
      <c r="O20" s="45">
        <v>0</v>
      </c>
      <c r="P20" s="45">
        <v>2201119.2000000002</v>
      </c>
      <c r="Q20" s="43" t="s">
        <v>98</v>
      </c>
      <c r="R20" s="43" t="s">
        <v>98</v>
      </c>
      <c r="S20" s="46">
        <f t="shared" si="1"/>
        <v>2201119.2000000002</v>
      </c>
    </row>
    <row r="21" spans="2:19" ht="15" customHeight="1" x14ac:dyDescent="0.35">
      <c r="B21" s="40" t="s">
        <v>122</v>
      </c>
      <c r="C21" s="41" t="s">
        <v>123</v>
      </c>
      <c r="D21" s="42" t="s">
        <v>55</v>
      </c>
      <c r="E21" s="40" t="s">
        <v>61</v>
      </c>
      <c r="F21" s="40" t="s">
        <v>62</v>
      </c>
      <c r="G21" s="43" t="s">
        <v>83</v>
      </c>
      <c r="H21" s="40" t="s">
        <v>84</v>
      </c>
      <c r="I21" s="44">
        <v>45335.395046296297</v>
      </c>
      <c r="J21" s="44">
        <v>45335.398958333331</v>
      </c>
      <c r="K21" s="45">
        <v>11226</v>
      </c>
      <c r="L21" s="45">
        <v>0</v>
      </c>
      <c r="M21" s="45">
        <v>0</v>
      </c>
      <c r="N21" s="45">
        <v>0</v>
      </c>
      <c r="O21" s="45">
        <v>0</v>
      </c>
      <c r="P21" s="45">
        <v>11226</v>
      </c>
      <c r="Q21" s="43" t="s">
        <v>98</v>
      </c>
      <c r="R21" s="43" t="s">
        <v>98</v>
      </c>
      <c r="S21" s="46">
        <f t="shared" si="1"/>
        <v>11226</v>
      </c>
    </row>
    <row r="22" spans="2:19" ht="15" customHeight="1" x14ac:dyDescent="0.35">
      <c r="B22" s="40" t="s">
        <v>124</v>
      </c>
      <c r="C22" s="41" t="s">
        <v>125</v>
      </c>
      <c r="D22" s="42" t="s">
        <v>55</v>
      </c>
      <c r="E22" s="40" t="s">
        <v>61</v>
      </c>
      <c r="F22" s="40" t="s">
        <v>62</v>
      </c>
      <c r="G22" s="43" t="s">
        <v>83</v>
      </c>
      <c r="H22" s="40" t="s">
        <v>84</v>
      </c>
      <c r="I22" s="44">
        <v>45335.395046296297</v>
      </c>
      <c r="J22" s="44">
        <v>45335.403101851851</v>
      </c>
      <c r="K22" s="45">
        <v>495222</v>
      </c>
      <c r="L22" s="45">
        <v>0</v>
      </c>
      <c r="M22" s="45">
        <v>4741</v>
      </c>
      <c r="N22" s="45">
        <v>0</v>
      </c>
      <c r="O22" s="45">
        <v>0</v>
      </c>
      <c r="P22" s="45">
        <v>499963</v>
      </c>
      <c r="Q22" s="43" t="s">
        <v>98</v>
      </c>
      <c r="R22" s="43" t="s">
        <v>98</v>
      </c>
      <c r="S22" s="46">
        <f t="shared" si="1"/>
        <v>499963</v>
      </c>
    </row>
    <row r="23" spans="2:19" ht="15" customHeight="1" x14ac:dyDescent="0.35">
      <c r="B23" s="40" t="s">
        <v>442</v>
      </c>
      <c r="C23" s="41" t="s">
        <v>443</v>
      </c>
      <c r="D23" s="42" t="s">
        <v>27</v>
      </c>
      <c r="E23" s="40" t="s">
        <v>61</v>
      </c>
      <c r="F23" s="40" t="s">
        <v>62</v>
      </c>
      <c r="G23" s="43" t="s">
        <v>444</v>
      </c>
      <c r="H23" s="40" t="s">
        <v>445</v>
      </c>
      <c r="I23" s="44">
        <v>45334.618877314817</v>
      </c>
      <c r="J23" s="44">
        <v>45334.697337962964</v>
      </c>
      <c r="K23" s="45">
        <v>380083.68</v>
      </c>
      <c r="L23" s="45">
        <v>0</v>
      </c>
      <c r="M23" s="45">
        <v>0</v>
      </c>
      <c r="N23" s="45">
        <v>72215.8992</v>
      </c>
      <c r="O23" s="45">
        <v>0</v>
      </c>
      <c r="P23" s="45">
        <v>452299.57919999998</v>
      </c>
      <c r="Q23" s="43" t="s">
        <v>438</v>
      </c>
      <c r="R23" s="97">
        <v>968.73</v>
      </c>
      <c r="S23" s="46">
        <f>+P23*R23</f>
        <v>438156171.35841596</v>
      </c>
    </row>
    <row r="24" spans="2:19" ht="15" customHeight="1" x14ac:dyDescent="0.35">
      <c r="B24" s="40" t="s">
        <v>126</v>
      </c>
      <c r="C24" s="41" t="s">
        <v>127</v>
      </c>
      <c r="D24" s="42" t="s">
        <v>58</v>
      </c>
      <c r="E24" s="40" t="s">
        <v>61</v>
      </c>
      <c r="F24" s="40" t="s">
        <v>62</v>
      </c>
      <c r="G24" s="43" t="s">
        <v>128</v>
      </c>
      <c r="H24" s="40" t="s">
        <v>129</v>
      </c>
      <c r="I24" s="44">
        <v>45329.449270833335</v>
      </c>
      <c r="J24" s="44">
        <v>45329.457592592589</v>
      </c>
      <c r="K24" s="45">
        <v>1242209</v>
      </c>
      <c r="L24" s="45">
        <v>0</v>
      </c>
      <c r="M24" s="45">
        <v>0</v>
      </c>
      <c r="N24" s="45">
        <v>236019.71</v>
      </c>
      <c r="O24" s="45">
        <v>0</v>
      </c>
      <c r="P24" s="45">
        <v>1478228.71</v>
      </c>
      <c r="Q24" s="43" t="s">
        <v>98</v>
      </c>
      <c r="R24" s="43" t="s">
        <v>98</v>
      </c>
      <c r="S24" s="46">
        <f t="shared" si="1"/>
        <v>1478228.71</v>
      </c>
    </row>
    <row r="25" spans="2:19" ht="15" customHeight="1" thickBot="1" x14ac:dyDescent="0.35">
      <c r="B25" s="101" t="s">
        <v>101</v>
      </c>
      <c r="C25" s="51"/>
      <c r="D25" s="51">
        <f>COUNTA(D16:D24)</f>
        <v>9</v>
      </c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102"/>
      <c r="Q25" s="51"/>
      <c r="R25" s="51"/>
      <c r="S25" s="48">
        <f>SUM(S16:S24)</f>
        <v>451908277.34841591</v>
      </c>
    </row>
    <row r="26" spans="2:19" ht="15" customHeight="1" x14ac:dyDescent="0.35">
      <c r="B26" s="40" t="s">
        <v>149</v>
      </c>
      <c r="C26" s="41" t="s">
        <v>150</v>
      </c>
      <c r="D26" s="42" t="s">
        <v>55</v>
      </c>
      <c r="E26" s="40" t="s">
        <v>61</v>
      </c>
      <c r="F26" s="40" t="s">
        <v>62</v>
      </c>
      <c r="G26" s="43" t="s">
        <v>83</v>
      </c>
      <c r="H26" s="40" t="s">
        <v>84</v>
      </c>
      <c r="I26" s="44">
        <v>45378.761435185188</v>
      </c>
      <c r="J26" s="44">
        <v>45378.767256944448</v>
      </c>
      <c r="K26" s="45">
        <v>10680</v>
      </c>
      <c r="L26" s="45">
        <v>0</v>
      </c>
      <c r="M26" s="45">
        <v>0</v>
      </c>
      <c r="N26" s="45">
        <v>0</v>
      </c>
      <c r="O26" s="45">
        <v>0</v>
      </c>
      <c r="P26" s="45">
        <v>10680</v>
      </c>
      <c r="Q26" s="43" t="s">
        <v>98</v>
      </c>
      <c r="R26" s="43" t="s">
        <v>98</v>
      </c>
      <c r="S26" s="46">
        <f t="shared" ref="S26:S50" si="2">+P26</f>
        <v>10680</v>
      </c>
    </row>
    <row r="27" spans="2:19" ht="15" customHeight="1" x14ac:dyDescent="0.35">
      <c r="B27" s="40" t="s">
        <v>151</v>
      </c>
      <c r="C27" s="41" t="s">
        <v>152</v>
      </c>
      <c r="D27" s="42" t="s">
        <v>55</v>
      </c>
      <c r="E27" s="40" t="s">
        <v>61</v>
      </c>
      <c r="F27" s="40" t="s">
        <v>62</v>
      </c>
      <c r="G27" s="43" t="s">
        <v>83</v>
      </c>
      <c r="H27" s="40" t="s">
        <v>84</v>
      </c>
      <c r="I27" s="44">
        <v>45378.761435185188</v>
      </c>
      <c r="J27" s="44">
        <v>45378.768773148149</v>
      </c>
      <c r="K27" s="45">
        <v>1956705</v>
      </c>
      <c r="L27" s="45">
        <v>0</v>
      </c>
      <c r="M27" s="45">
        <v>4860</v>
      </c>
      <c r="N27" s="45">
        <v>0</v>
      </c>
      <c r="O27" s="45">
        <v>0</v>
      </c>
      <c r="P27" s="45">
        <v>1961565</v>
      </c>
      <c r="Q27" s="43" t="s">
        <v>98</v>
      </c>
      <c r="R27" s="43" t="s">
        <v>98</v>
      </c>
      <c r="S27" s="46">
        <f t="shared" si="2"/>
        <v>1961565</v>
      </c>
    </row>
    <row r="28" spans="2:19" ht="15" customHeight="1" x14ac:dyDescent="0.35">
      <c r="B28" s="40" t="s">
        <v>153</v>
      </c>
      <c r="C28" s="41" t="s">
        <v>154</v>
      </c>
      <c r="D28" s="42" t="s">
        <v>58</v>
      </c>
      <c r="E28" s="40" t="s">
        <v>61</v>
      </c>
      <c r="F28" s="40" t="s">
        <v>62</v>
      </c>
      <c r="G28" s="43" t="s">
        <v>155</v>
      </c>
      <c r="H28" s="40" t="s">
        <v>156</v>
      </c>
      <c r="I28" s="44">
        <v>45377.733495370368</v>
      </c>
      <c r="J28" s="44">
        <v>45377.743460648147</v>
      </c>
      <c r="K28" s="45">
        <v>335220</v>
      </c>
      <c r="L28" s="45">
        <v>0</v>
      </c>
      <c r="M28" s="45">
        <v>0</v>
      </c>
      <c r="N28" s="45">
        <v>63691.8</v>
      </c>
      <c r="O28" s="45">
        <v>0</v>
      </c>
      <c r="P28" s="45">
        <v>398911.8</v>
      </c>
      <c r="Q28" s="43" t="s">
        <v>98</v>
      </c>
      <c r="R28" s="43" t="s">
        <v>98</v>
      </c>
      <c r="S28" s="46">
        <f t="shared" si="2"/>
        <v>398911.8</v>
      </c>
    </row>
    <row r="29" spans="2:19" ht="15" customHeight="1" x14ac:dyDescent="0.35">
      <c r="B29" s="40" t="s">
        <v>157</v>
      </c>
      <c r="C29" s="41" t="s">
        <v>158</v>
      </c>
      <c r="D29" s="42" t="s">
        <v>58</v>
      </c>
      <c r="E29" s="40" t="s">
        <v>61</v>
      </c>
      <c r="F29" s="40" t="s">
        <v>62</v>
      </c>
      <c r="G29" s="43" t="s">
        <v>159</v>
      </c>
      <c r="H29" s="40" t="s">
        <v>160</v>
      </c>
      <c r="I29" s="44">
        <v>45376.524571759262</v>
      </c>
      <c r="J29" s="44">
        <v>45376.528854166667</v>
      </c>
      <c r="K29" s="45">
        <v>840000</v>
      </c>
      <c r="L29" s="45">
        <v>0</v>
      </c>
      <c r="M29" s="45">
        <v>0</v>
      </c>
      <c r="N29" s="45">
        <v>159600</v>
      </c>
      <c r="O29" s="45">
        <v>0</v>
      </c>
      <c r="P29" s="45">
        <v>999600</v>
      </c>
      <c r="Q29" s="43" t="s">
        <v>98</v>
      </c>
      <c r="R29" s="43" t="s">
        <v>98</v>
      </c>
      <c r="S29" s="46">
        <f t="shared" si="2"/>
        <v>999600</v>
      </c>
    </row>
    <row r="30" spans="2:19" ht="15" customHeight="1" x14ac:dyDescent="0.35">
      <c r="B30" s="40" t="s">
        <v>161</v>
      </c>
      <c r="C30" s="41" t="s">
        <v>162</v>
      </c>
      <c r="D30" s="42" t="s">
        <v>58</v>
      </c>
      <c r="E30" s="40" t="s">
        <v>61</v>
      </c>
      <c r="F30" s="40" t="s">
        <v>62</v>
      </c>
      <c r="G30" s="43" t="s">
        <v>163</v>
      </c>
      <c r="H30" s="40" t="s">
        <v>164</v>
      </c>
      <c r="I30" s="44">
        <v>45376.507743055554</v>
      </c>
      <c r="J30" s="44">
        <v>45376.51971064815</v>
      </c>
      <c r="K30" s="45">
        <v>193320</v>
      </c>
      <c r="L30" s="45">
        <v>0</v>
      </c>
      <c r="M30" s="45">
        <v>0</v>
      </c>
      <c r="N30" s="45">
        <v>36730.800000000003</v>
      </c>
      <c r="O30" s="45">
        <v>0</v>
      </c>
      <c r="P30" s="45">
        <v>230050.8</v>
      </c>
      <c r="Q30" s="43" t="s">
        <v>98</v>
      </c>
      <c r="R30" s="43" t="s">
        <v>98</v>
      </c>
      <c r="S30" s="46">
        <f t="shared" si="2"/>
        <v>230050.8</v>
      </c>
    </row>
    <row r="31" spans="2:19" ht="15" customHeight="1" x14ac:dyDescent="0.35">
      <c r="B31" s="40" t="s">
        <v>446</v>
      </c>
      <c r="C31" s="41" t="s">
        <v>447</v>
      </c>
      <c r="D31" s="42" t="s">
        <v>27</v>
      </c>
      <c r="E31" s="40" t="s">
        <v>61</v>
      </c>
      <c r="F31" s="40" t="s">
        <v>62</v>
      </c>
      <c r="G31" s="43" t="s">
        <v>448</v>
      </c>
      <c r="H31" s="40" t="s">
        <v>449</v>
      </c>
      <c r="I31" s="44">
        <v>45372.699108796296</v>
      </c>
      <c r="J31" s="44">
        <v>45378.454687500001</v>
      </c>
      <c r="K31" s="45">
        <v>3243000</v>
      </c>
      <c r="L31" s="45">
        <v>0</v>
      </c>
      <c r="M31" s="45">
        <v>0</v>
      </c>
      <c r="N31" s="45">
        <v>0</v>
      </c>
      <c r="O31" s="45">
        <v>0</v>
      </c>
      <c r="P31" s="45">
        <v>3243000</v>
      </c>
      <c r="Q31" s="43" t="s">
        <v>98</v>
      </c>
      <c r="R31" s="43" t="s">
        <v>98</v>
      </c>
      <c r="S31" s="46">
        <f t="shared" si="2"/>
        <v>3243000</v>
      </c>
    </row>
    <row r="32" spans="2:19" ht="15" customHeight="1" x14ac:dyDescent="0.35">
      <c r="B32" s="40" t="s">
        <v>165</v>
      </c>
      <c r="C32" s="41" t="s">
        <v>166</v>
      </c>
      <c r="D32" s="42" t="s">
        <v>58</v>
      </c>
      <c r="E32" s="40" t="s">
        <v>61</v>
      </c>
      <c r="F32" s="40" t="s">
        <v>62</v>
      </c>
      <c r="G32" s="43" t="s">
        <v>167</v>
      </c>
      <c r="H32" s="40" t="s">
        <v>168</v>
      </c>
      <c r="I32" s="44">
        <v>45372.481736111113</v>
      </c>
      <c r="J32" s="44">
        <v>45372.48809027778</v>
      </c>
      <c r="K32" s="45">
        <v>1350000</v>
      </c>
      <c r="L32" s="45">
        <v>0</v>
      </c>
      <c r="M32" s="45">
        <v>0</v>
      </c>
      <c r="N32" s="45">
        <v>256500</v>
      </c>
      <c r="O32" s="45">
        <v>0</v>
      </c>
      <c r="P32" s="45">
        <v>1606500</v>
      </c>
      <c r="Q32" s="43" t="s">
        <v>98</v>
      </c>
      <c r="R32" s="43" t="s">
        <v>98</v>
      </c>
      <c r="S32" s="46">
        <f t="shared" si="2"/>
        <v>1606500</v>
      </c>
    </row>
    <row r="33" spans="2:19" ht="15" customHeight="1" x14ac:dyDescent="0.35">
      <c r="B33" s="40" t="s">
        <v>169</v>
      </c>
      <c r="C33" s="41" t="s">
        <v>170</v>
      </c>
      <c r="D33" s="42" t="s">
        <v>55</v>
      </c>
      <c r="E33" s="40" t="s">
        <v>61</v>
      </c>
      <c r="F33" s="40" t="s">
        <v>62</v>
      </c>
      <c r="G33" s="43" t="s">
        <v>83</v>
      </c>
      <c r="H33" s="40" t="s">
        <v>84</v>
      </c>
      <c r="I33" s="44">
        <v>45371.783518518518</v>
      </c>
      <c r="J33" s="44">
        <v>45371.786238425928</v>
      </c>
      <c r="K33" s="45">
        <v>64132</v>
      </c>
      <c r="L33" s="45">
        <v>0</v>
      </c>
      <c r="M33" s="45">
        <v>4860</v>
      </c>
      <c r="N33" s="45">
        <v>0</v>
      </c>
      <c r="O33" s="45">
        <v>0</v>
      </c>
      <c r="P33" s="45">
        <v>68992</v>
      </c>
      <c r="Q33" s="43" t="s">
        <v>98</v>
      </c>
      <c r="R33" s="43" t="s">
        <v>98</v>
      </c>
      <c r="S33" s="46">
        <f t="shared" si="2"/>
        <v>68992</v>
      </c>
    </row>
    <row r="34" spans="2:19" ht="15" customHeight="1" x14ac:dyDescent="0.35">
      <c r="B34" s="40" t="s">
        <v>171</v>
      </c>
      <c r="C34" s="41" t="s">
        <v>172</v>
      </c>
      <c r="D34" s="42" t="s">
        <v>58</v>
      </c>
      <c r="E34" s="40" t="s">
        <v>61</v>
      </c>
      <c r="F34" s="40" t="s">
        <v>62</v>
      </c>
      <c r="G34" s="43" t="s">
        <v>173</v>
      </c>
      <c r="H34" s="40" t="s">
        <v>174</v>
      </c>
      <c r="I34" s="44">
        <v>45371.420856481483</v>
      </c>
      <c r="J34" s="44">
        <v>45371.431747685187</v>
      </c>
      <c r="K34" s="45">
        <v>384000</v>
      </c>
      <c r="L34" s="45">
        <v>0</v>
      </c>
      <c r="M34" s="45">
        <v>0</v>
      </c>
      <c r="N34" s="45">
        <v>72960</v>
      </c>
      <c r="O34" s="45">
        <v>0</v>
      </c>
      <c r="P34" s="45">
        <v>456960</v>
      </c>
      <c r="Q34" s="43" t="s">
        <v>98</v>
      </c>
      <c r="R34" s="43" t="s">
        <v>98</v>
      </c>
      <c r="S34" s="46">
        <f t="shared" si="2"/>
        <v>456960</v>
      </c>
    </row>
    <row r="35" spans="2:19" ht="15" customHeight="1" x14ac:dyDescent="0.35">
      <c r="B35" s="40" t="s">
        <v>175</v>
      </c>
      <c r="C35" s="41" t="s">
        <v>176</v>
      </c>
      <c r="D35" s="42" t="s">
        <v>58</v>
      </c>
      <c r="E35" s="40" t="s">
        <v>61</v>
      </c>
      <c r="F35" s="40" t="s">
        <v>62</v>
      </c>
      <c r="G35" s="43" t="s">
        <v>177</v>
      </c>
      <c r="H35" s="40" t="s">
        <v>178</v>
      </c>
      <c r="I35" s="44">
        <v>45370.683009259257</v>
      </c>
      <c r="J35" s="44">
        <v>45370.687962962962</v>
      </c>
      <c r="K35" s="45">
        <v>475000</v>
      </c>
      <c r="L35" s="45">
        <v>0</v>
      </c>
      <c r="M35" s="45">
        <v>0</v>
      </c>
      <c r="N35" s="45">
        <v>90250</v>
      </c>
      <c r="O35" s="45">
        <v>0</v>
      </c>
      <c r="P35" s="45">
        <v>565250</v>
      </c>
      <c r="Q35" s="43" t="s">
        <v>98</v>
      </c>
      <c r="R35" s="43" t="s">
        <v>98</v>
      </c>
      <c r="S35" s="46">
        <f t="shared" si="2"/>
        <v>565250</v>
      </c>
    </row>
    <row r="36" spans="2:19" ht="15" customHeight="1" x14ac:dyDescent="0.35">
      <c r="B36" s="40" t="s">
        <v>179</v>
      </c>
      <c r="C36" s="41" t="s">
        <v>180</v>
      </c>
      <c r="D36" s="42" t="s">
        <v>55</v>
      </c>
      <c r="E36" s="40" t="s">
        <v>61</v>
      </c>
      <c r="F36" s="40" t="s">
        <v>62</v>
      </c>
      <c r="G36" s="43" t="s">
        <v>83</v>
      </c>
      <c r="H36" s="40" t="s">
        <v>84</v>
      </c>
      <c r="I36" s="44">
        <v>45369.601481481484</v>
      </c>
      <c r="J36" s="44">
        <v>45369.604039351849</v>
      </c>
      <c r="K36" s="45">
        <v>114108</v>
      </c>
      <c r="L36" s="45">
        <v>0</v>
      </c>
      <c r="M36" s="45">
        <v>4860</v>
      </c>
      <c r="N36" s="45">
        <v>0</v>
      </c>
      <c r="O36" s="45">
        <v>0</v>
      </c>
      <c r="P36" s="45">
        <v>118968</v>
      </c>
      <c r="Q36" s="43" t="s">
        <v>98</v>
      </c>
      <c r="R36" s="43" t="s">
        <v>98</v>
      </c>
      <c r="S36" s="46">
        <f t="shared" si="2"/>
        <v>118968</v>
      </c>
    </row>
    <row r="37" spans="2:19" ht="15" customHeight="1" x14ac:dyDescent="0.35">
      <c r="B37" s="40" t="s">
        <v>181</v>
      </c>
      <c r="C37" s="41" t="s">
        <v>182</v>
      </c>
      <c r="D37" s="42" t="s">
        <v>55</v>
      </c>
      <c r="E37" s="40" t="s">
        <v>61</v>
      </c>
      <c r="F37" s="40" t="s">
        <v>62</v>
      </c>
      <c r="G37" s="43" t="s">
        <v>83</v>
      </c>
      <c r="H37" s="40" t="s">
        <v>84</v>
      </c>
      <c r="I37" s="44">
        <v>45363.741111111114</v>
      </c>
      <c r="J37" s="44">
        <v>45363.743993055556</v>
      </c>
      <c r="K37" s="45">
        <v>125516</v>
      </c>
      <c r="L37" s="45">
        <v>0</v>
      </c>
      <c r="M37" s="45">
        <v>4860</v>
      </c>
      <c r="N37" s="45">
        <v>0</v>
      </c>
      <c r="O37" s="45">
        <v>0</v>
      </c>
      <c r="P37" s="45">
        <v>130376</v>
      </c>
      <c r="Q37" s="43" t="s">
        <v>98</v>
      </c>
      <c r="R37" s="43" t="s">
        <v>98</v>
      </c>
      <c r="S37" s="46">
        <f t="shared" si="2"/>
        <v>130376</v>
      </c>
    </row>
    <row r="38" spans="2:19" ht="15" customHeight="1" x14ac:dyDescent="0.35">
      <c r="B38" s="40" t="s">
        <v>183</v>
      </c>
      <c r="C38" s="41" t="s">
        <v>184</v>
      </c>
      <c r="D38" s="42" t="s">
        <v>55</v>
      </c>
      <c r="E38" s="40" t="s">
        <v>61</v>
      </c>
      <c r="F38" s="40" t="s">
        <v>62</v>
      </c>
      <c r="G38" s="43" t="s">
        <v>83</v>
      </c>
      <c r="H38" s="40" t="s">
        <v>84</v>
      </c>
      <c r="I38" s="44">
        <v>45363.629918981482</v>
      </c>
      <c r="J38" s="44">
        <v>45363.632164351853</v>
      </c>
      <c r="K38" s="45">
        <v>125516</v>
      </c>
      <c r="L38" s="45">
        <v>0</v>
      </c>
      <c r="M38" s="45">
        <v>4860</v>
      </c>
      <c r="N38" s="45">
        <v>0</v>
      </c>
      <c r="O38" s="45">
        <v>0</v>
      </c>
      <c r="P38" s="45">
        <v>130376</v>
      </c>
      <c r="Q38" s="43" t="s">
        <v>98</v>
      </c>
      <c r="R38" s="43" t="s">
        <v>98</v>
      </c>
      <c r="S38" s="46">
        <f t="shared" si="2"/>
        <v>130376</v>
      </c>
    </row>
    <row r="39" spans="2:19" ht="15" customHeight="1" x14ac:dyDescent="0.35">
      <c r="B39" s="40" t="s">
        <v>185</v>
      </c>
      <c r="C39" s="41" t="s">
        <v>186</v>
      </c>
      <c r="D39" s="42" t="s">
        <v>55</v>
      </c>
      <c r="E39" s="40" t="s">
        <v>61</v>
      </c>
      <c r="F39" s="40" t="s">
        <v>62</v>
      </c>
      <c r="G39" s="43" t="s">
        <v>83</v>
      </c>
      <c r="H39" s="40" t="s">
        <v>84</v>
      </c>
      <c r="I39" s="44">
        <v>45359.531886574077</v>
      </c>
      <c r="J39" s="44">
        <v>45359.538865740738</v>
      </c>
      <c r="K39" s="45">
        <v>436818</v>
      </c>
      <c r="L39" s="45">
        <v>0</v>
      </c>
      <c r="M39" s="45">
        <v>4860</v>
      </c>
      <c r="N39" s="45">
        <v>0</v>
      </c>
      <c r="O39" s="45">
        <v>0</v>
      </c>
      <c r="P39" s="45">
        <v>441678</v>
      </c>
      <c r="Q39" s="43" t="s">
        <v>98</v>
      </c>
      <c r="R39" s="43" t="s">
        <v>98</v>
      </c>
      <c r="S39" s="46">
        <f t="shared" si="2"/>
        <v>441678</v>
      </c>
    </row>
    <row r="40" spans="2:19" ht="15" customHeight="1" x14ac:dyDescent="0.35">
      <c r="B40" s="40" t="s">
        <v>459</v>
      </c>
      <c r="C40" s="41" t="s">
        <v>460</v>
      </c>
      <c r="D40" s="42" t="s">
        <v>1</v>
      </c>
      <c r="E40" s="40" t="s">
        <v>61</v>
      </c>
      <c r="F40" s="40" t="s">
        <v>62</v>
      </c>
      <c r="G40" s="43" t="s">
        <v>461</v>
      </c>
      <c r="H40" s="40" t="s">
        <v>462</v>
      </c>
      <c r="I40" s="44">
        <v>45322.735636574071</v>
      </c>
      <c r="J40" s="44">
        <v>45364.753344907411</v>
      </c>
      <c r="K40" s="45">
        <v>941596.74</v>
      </c>
      <c r="L40" s="45">
        <v>0</v>
      </c>
      <c r="M40" s="45">
        <v>0</v>
      </c>
      <c r="N40" s="45">
        <v>178903.3806</v>
      </c>
      <c r="O40" s="45">
        <v>0</v>
      </c>
      <c r="P40" s="45">
        <v>1120500.1206</v>
      </c>
      <c r="Q40" s="43" t="s">
        <v>98</v>
      </c>
      <c r="R40" s="43" t="s">
        <v>98</v>
      </c>
      <c r="S40" s="46">
        <f t="shared" si="2"/>
        <v>1120500.1206</v>
      </c>
    </row>
    <row r="41" spans="2:19" ht="15" customHeight="1" x14ac:dyDescent="0.35">
      <c r="B41" s="40" t="s">
        <v>187</v>
      </c>
      <c r="C41" s="41" t="s">
        <v>188</v>
      </c>
      <c r="D41" s="42" t="s">
        <v>55</v>
      </c>
      <c r="E41" s="40" t="s">
        <v>61</v>
      </c>
      <c r="F41" s="40" t="s">
        <v>62</v>
      </c>
      <c r="G41" s="43" t="s">
        <v>83</v>
      </c>
      <c r="H41" s="40" t="s">
        <v>84</v>
      </c>
      <c r="I41" s="44">
        <v>45359.486041666663</v>
      </c>
      <c r="J41" s="44">
        <v>45359.489942129629</v>
      </c>
      <c r="K41" s="45">
        <v>381560</v>
      </c>
      <c r="L41" s="45">
        <v>0</v>
      </c>
      <c r="M41" s="45">
        <v>4860</v>
      </c>
      <c r="N41" s="45">
        <v>0</v>
      </c>
      <c r="O41" s="45">
        <v>0</v>
      </c>
      <c r="P41" s="45">
        <v>386420</v>
      </c>
      <c r="Q41" s="43" t="s">
        <v>98</v>
      </c>
      <c r="R41" s="43" t="s">
        <v>98</v>
      </c>
      <c r="S41" s="46">
        <f t="shared" si="2"/>
        <v>386420</v>
      </c>
    </row>
    <row r="42" spans="2:19" ht="15" customHeight="1" x14ac:dyDescent="0.35">
      <c r="B42" s="40" t="s">
        <v>189</v>
      </c>
      <c r="C42" s="41" t="s">
        <v>190</v>
      </c>
      <c r="D42" s="42" t="s">
        <v>55</v>
      </c>
      <c r="E42" s="40" t="s">
        <v>61</v>
      </c>
      <c r="F42" s="40" t="s">
        <v>62</v>
      </c>
      <c r="G42" s="43" t="s">
        <v>83</v>
      </c>
      <c r="H42" s="40" t="s">
        <v>84</v>
      </c>
      <c r="I42" s="44">
        <v>45358.848171296297</v>
      </c>
      <c r="J42" s="44">
        <v>45358.852962962963</v>
      </c>
      <c r="K42" s="45">
        <v>152852</v>
      </c>
      <c r="L42" s="45">
        <v>0</v>
      </c>
      <c r="M42" s="45">
        <v>4860</v>
      </c>
      <c r="N42" s="45">
        <v>0</v>
      </c>
      <c r="O42" s="45">
        <v>0</v>
      </c>
      <c r="P42" s="45">
        <v>157712</v>
      </c>
      <c r="Q42" s="43" t="s">
        <v>98</v>
      </c>
      <c r="R42" s="43" t="s">
        <v>98</v>
      </c>
      <c r="S42" s="46">
        <f t="shared" si="2"/>
        <v>157712</v>
      </c>
    </row>
    <row r="43" spans="2:19" ht="15" customHeight="1" x14ac:dyDescent="0.35">
      <c r="B43" s="40" t="s">
        <v>191</v>
      </c>
      <c r="C43" s="41" t="s">
        <v>192</v>
      </c>
      <c r="D43" s="42" t="s">
        <v>55</v>
      </c>
      <c r="E43" s="40" t="s">
        <v>61</v>
      </c>
      <c r="F43" s="40" t="s">
        <v>62</v>
      </c>
      <c r="G43" s="43" t="s">
        <v>83</v>
      </c>
      <c r="H43" s="40" t="s">
        <v>84</v>
      </c>
      <c r="I43" s="44">
        <v>45358.798819444448</v>
      </c>
      <c r="J43" s="44">
        <v>45358.800902777781</v>
      </c>
      <c r="K43" s="45">
        <v>226352</v>
      </c>
      <c r="L43" s="45">
        <v>0</v>
      </c>
      <c r="M43" s="45">
        <v>4860</v>
      </c>
      <c r="N43" s="45">
        <v>0</v>
      </c>
      <c r="O43" s="45">
        <v>0</v>
      </c>
      <c r="P43" s="45">
        <v>231212</v>
      </c>
      <c r="Q43" s="43" t="s">
        <v>98</v>
      </c>
      <c r="R43" s="43" t="s">
        <v>98</v>
      </c>
      <c r="S43" s="46">
        <f t="shared" si="2"/>
        <v>231212</v>
      </c>
    </row>
    <row r="44" spans="2:19" ht="15" customHeight="1" x14ac:dyDescent="0.35">
      <c r="B44" s="40" t="s">
        <v>193</v>
      </c>
      <c r="C44" s="41" t="s">
        <v>194</v>
      </c>
      <c r="D44" s="42" t="s">
        <v>55</v>
      </c>
      <c r="E44" s="40" t="s">
        <v>61</v>
      </c>
      <c r="F44" s="40" t="s">
        <v>62</v>
      </c>
      <c r="G44" s="43" t="s">
        <v>83</v>
      </c>
      <c r="H44" s="40" t="s">
        <v>84</v>
      </c>
      <c r="I44" s="44">
        <v>45358.785775462966</v>
      </c>
      <c r="J44" s="44">
        <v>45358.788888888892</v>
      </c>
      <c r="K44" s="45">
        <v>394352</v>
      </c>
      <c r="L44" s="45">
        <v>0</v>
      </c>
      <c r="M44" s="45">
        <v>4860</v>
      </c>
      <c r="N44" s="45">
        <v>0</v>
      </c>
      <c r="O44" s="45">
        <v>0</v>
      </c>
      <c r="P44" s="45">
        <v>399212</v>
      </c>
      <c r="Q44" s="43" t="s">
        <v>98</v>
      </c>
      <c r="R44" s="43" t="s">
        <v>98</v>
      </c>
      <c r="S44" s="46">
        <f t="shared" si="2"/>
        <v>399212</v>
      </c>
    </row>
    <row r="45" spans="2:19" ht="15" customHeight="1" x14ac:dyDescent="0.35">
      <c r="B45" s="40" t="s">
        <v>195</v>
      </c>
      <c r="C45" s="41" t="s">
        <v>196</v>
      </c>
      <c r="D45" s="42" t="s">
        <v>55</v>
      </c>
      <c r="E45" s="40" t="s">
        <v>61</v>
      </c>
      <c r="F45" s="40" t="s">
        <v>62</v>
      </c>
      <c r="G45" s="43" t="s">
        <v>83</v>
      </c>
      <c r="H45" s="40" t="s">
        <v>84</v>
      </c>
      <c r="I45" s="44">
        <v>45358.753842592596</v>
      </c>
      <c r="J45" s="44">
        <v>45358.756342592591</v>
      </c>
      <c r="K45" s="45">
        <v>436698</v>
      </c>
      <c r="L45" s="45">
        <v>0</v>
      </c>
      <c r="M45" s="45">
        <v>4860</v>
      </c>
      <c r="N45" s="45">
        <v>0</v>
      </c>
      <c r="O45" s="45">
        <v>0</v>
      </c>
      <c r="P45" s="45">
        <v>441558</v>
      </c>
      <c r="Q45" s="43" t="s">
        <v>98</v>
      </c>
      <c r="R45" s="43" t="s">
        <v>98</v>
      </c>
      <c r="S45" s="46">
        <f t="shared" si="2"/>
        <v>441558</v>
      </c>
    </row>
    <row r="46" spans="2:19" ht="15" customHeight="1" x14ac:dyDescent="0.35">
      <c r="B46" s="40" t="s">
        <v>197</v>
      </c>
      <c r="C46" s="41" t="s">
        <v>198</v>
      </c>
      <c r="D46" s="42" t="s">
        <v>55</v>
      </c>
      <c r="E46" s="40" t="s">
        <v>61</v>
      </c>
      <c r="F46" s="40" t="s">
        <v>62</v>
      </c>
      <c r="G46" s="43" t="s">
        <v>83</v>
      </c>
      <c r="H46" s="40" t="s">
        <v>84</v>
      </c>
      <c r="I46" s="44">
        <v>45358.711458333331</v>
      </c>
      <c r="J46" s="44">
        <v>45358.719409722224</v>
      </c>
      <c r="K46" s="45">
        <v>402629</v>
      </c>
      <c r="L46" s="45">
        <v>0</v>
      </c>
      <c r="M46" s="45">
        <v>4860</v>
      </c>
      <c r="N46" s="45">
        <v>0</v>
      </c>
      <c r="O46" s="45">
        <v>0</v>
      </c>
      <c r="P46" s="45">
        <v>407489</v>
      </c>
      <c r="Q46" s="43" t="s">
        <v>98</v>
      </c>
      <c r="R46" s="43" t="s">
        <v>98</v>
      </c>
      <c r="S46" s="46">
        <f t="shared" si="2"/>
        <v>407489</v>
      </c>
    </row>
    <row r="47" spans="2:19" ht="15" customHeight="1" x14ac:dyDescent="0.35">
      <c r="B47" s="40" t="s">
        <v>199</v>
      </c>
      <c r="C47" s="41" t="s">
        <v>200</v>
      </c>
      <c r="D47" s="42" t="s">
        <v>55</v>
      </c>
      <c r="E47" s="40" t="s">
        <v>61</v>
      </c>
      <c r="F47" s="40" t="s">
        <v>62</v>
      </c>
      <c r="G47" s="43" t="s">
        <v>83</v>
      </c>
      <c r="H47" s="40" t="s">
        <v>84</v>
      </c>
      <c r="I47" s="44">
        <v>45358.702534722222</v>
      </c>
      <c r="J47" s="44">
        <v>45358.705914351849</v>
      </c>
      <c r="K47" s="45">
        <v>123852</v>
      </c>
      <c r="L47" s="45">
        <v>0</v>
      </c>
      <c r="M47" s="45">
        <v>4860</v>
      </c>
      <c r="N47" s="45">
        <v>0</v>
      </c>
      <c r="O47" s="45">
        <v>0</v>
      </c>
      <c r="P47" s="45">
        <v>128712</v>
      </c>
      <c r="Q47" s="43" t="s">
        <v>98</v>
      </c>
      <c r="R47" s="43" t="s">
        <v>98</v>
      </c>
      <c r="S47" s="46">
        <f t="shared" si="2"/>
        <v>128712</v>
      </c>
    </row>
    <row r="48" spans="2:19" ht="15" customHeight="1" x14ac:dyDescent="0.35">
      <c r="B48" s="40" t="s">
        <v>201</v>
      </c>
      <c r="C48" s="41" t="s">
        <v>202</v>
      </c>
      <c r="D48" s="42" t="s">
        <v>58</v>
      </c>
      <c r="E48" s="40" t="s">
        <v>61</v>
      </c>
      <c r="F48" s="40" t="s">
        <v>62</v>
      </c>
      <c r="G48" s="43" t="s">
        <v>203</v>
      </c>
      <c r="H48" s="40" t="s">
        <v>204</v>
      </c>
      <c r="I48" s="44">
        <v>45357.679560185185</v>
      </c>
      <c r="J48" s="44">
        <v>45358.805046296293</v>
      </c>
      <c r="K48" s="45">
        <v>405000</v>
      </c>
      <c r="L48" s="45">
        <v>0</v>
      </c>
      <c r="M48" s="45">
        <v>0</v>
      </c>
      <c r="N48" s="45">
        <v>76950</v>
      </c>
      <c r="O48" s="45">
        <v>0</v>
      </c>
      <c r="P48" s="45">
        <v>481950</v>
      </c>
      <c r="Q48" s="43" t="s">
        <v>98</v>
      </c>
      <c r="R48" s="43" t="s">
        <v>98</v>
      </c>
      <c r="S48" s="46">
        <f t="shared" si="2"/>
        <v>481950</v>
      </c>
    </row>
    <row r="49" spans="2:19" ht="15" customHeight="1" x14ac:dyDescent="0.35">
      <c r="B49" s="40" t="s">
        <v>205</v>
      </c>
      <c r="C49" s="41" t="s">
        <v>206</v>
      </c>
      <c r="D49" s="42" t="s">
        <v>27</v>
      </c>
      <c r="E49" s="40" t="s">
        <v>61</v>
      </c>
      <c r="F49" s="40" t="s">
        <v>62</v>
      </c>
      <c r="G49" s="43" t="s">
        <v>207</v>
      </c>
      <c r="H49" s="40" t="s">
        <v>208</v>
      </c>
      <c r="I49" s="44">
        <v>45356.702951388892</v>
      </c>
      <c r="J49" s="44">
        <v>45363.661504629628</v>
      </c>
      <c r="K49" s="45">
        <v>402353</v>
      </c>
      <c r="L49" s="45">
        <v>0</v>
      </c>
      <c r="M49" s="45">
        <v>0</v>
      </c>
      <c r="N49" s="45">
        <v>76447.070000000007</v>
      </c>
      <c r="O49" s="45">
        <v>0</v>
      </c>
      <c r="P49" s="45">
        <v>478800.07</v>
      </c>
      <c r="Q49" s="43" t="s">
        <v>98</v>
      </c>
      <c r="R49" s="43" t="s">
        <v>98</v>
      </c>
      <c r="S49" s="46">
        <f t="shared" si="2"/>
        <v>478800.07</v>
      </c>
    </row>
    <row r="50" spans="2:19" ht="15" customHeight="1" x14ac:dyDescent="0.35">
      <c r="B50" s="40" t="s">
        <v>209</v>
      </c>
      <c r="C50" s="41" t="s">
        <v>210</v>
      </c>
      <c r="D50" s="42" t="s">
        <v>0</v>
      </c>
      <c r="E50" s="40" t="s">
        <v>61</v>
      </c>
      <c r="F50" s="40" t="s">
        <v>62</v>
      </c>
      <c r="G50" s="43" t="s">
        <v>211</v>
      </c>
      <c r="H50" s="40" t="s">
        <v>212</v>
      </c>
      <c r="I50" s="44">
        <v>45352.67423611111</v>
      </c>
      <c r="J50" s="44">
        <v>45355.483414351853</v>
      </c>
      <c r="K50" s="45">
        <v>34159500</v>
      </c>
      <c r="L50" s="45">
        <v>0</v>
      </c>
      <c r="M50" s="45">
        <v>0</v>
      </c>
      <c r="N50" s="45">
        <v>6490305</v>
      </c>
      <c r="O50" s="45">
        <v>0</v>
      </c>
      <c r="P50" s="45">
        <v>40649805</v>
      </c>
      <c r="Q50" s="43" t="s">
        <v>98</v>
      </c>
      <c r="R50" s="43" t="s">
        <v>98</v>
      </c>
      <c r="S50" s="46">
        <f t="shared" si="2"/>
        <v>40649805</v>
      </c>
    </row>
    <row r="51" spans="2:19" ht="15" customHeight="1" thickBot="1" x14ac:dyDescent="0.35">
      <c r="B51" s="101" t="s">
        <v>148</v>
      </c>
      <c r="C51" s="51"/>
      <c r="D51" s="51">
        <f>COUNTA(D26:D50)</f>
        <v>25</v>
      </c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102"/>
      <c r="Q51" s="51"/>
      <c r="R51" s="51"/>
      <c r="S51" s="48">
        <f>SUM(S26:S50)</f>
        <v>55246277.790600002</v>
      </c>
    </row>
    <row r="52" spans="2:19" ht="15" customHeight="1" x14ac:dyDescent="0.35">
      <c r="B52" s="40" t="s">
        <v>218</v>
      </c>
      <c r="C52" s="41" t="s">
        <v>219</v>
      </c>
      <c r="D52" s="42" t="s">
        <v>58</v>
      </c>
      <c r="E52" s="40" t="s">
        <v>61</v>
      </c>
      <c r="F52" s="40" t="s">
        <v>62</v>
      </c>
      <c r="G52" s="43" t="s">
        <v>220</v>
      </c>
      <c r="H52" s="40" t="s">
        <v>221</v>
      </c>
      <c r="I52" s="44">
        <v>45405.699826388889</v>
      </c>
      <c r="J52" s="44">
        <v>45406.422627314816</v>
      </c>
      <c r="K52" s="45">
        <v>1550000</v>
      </c>
      <c r="L52" s="45">
        <v>0</v>
      </c>
      <c r="M52" s="45">
        <v>0</v>
      </c>
      <c r="N52" s="45">
        <v>294500</v>
      </c>
      <c r="O52" s="45">
        <v>0</v>
      </c>
      <c r="P52" s="45">
        <v>1844500</v>
      </c>
      <c r="Q52" s="43" t="s">
        <v>98</v>
      </c>
      <c r="R52" s="43" t="s">
        <v>98</v>
      </c>
      <c r="S52" s="46">
        <f>+P52</f>
        <v>1844500</v>
      </c>
    </row>
    <row r="53" spans="2:19" ht="15" customHeight="1" x14ac:dyDescent="0.35">
      <c r="B53" s="40" t="s">
        <v>222</v>
      </c>
      <c r="C53" s="41" t="s">
        <v>223</v>
      </c>
      <c r="D53" s="42" t="s">
        <v>55</v>
      </c>
      <c r="E53" s="40" t="s">
        <v>61</v>
      </c>
      <c r="F53" s="40" t="s">
        <v>62</v>
      </c>
      <c r="G53" s="43" t="s">
        <v>83</v>
      </c>
      <c r="H53" s="40" t="s">
        <v>84</v>
      </c>
      <c r="I53" s="44">
        <v>45404.523796296293</v>
      </c>
      <c r="J53" s="44">
        <v>45404.617627314816</v>
      </c>
      <c r="K53" s="45">
        <v>11226</v>
      </c>
      <c r="L53" s="45">
        <v>0</v>
      </c>
      <c r="M53" s="45">
        <v>0</v>
      </c>
      <c r="N53" s="45">
        <v>0</v>
      </c>
      <c r="O53" s="45">
        <v>0</v>
      </c>
      <c r="P53" s="45">
        <v>11226</v>
      </c>
      <c r="Q53" s="43" t="s">
        <v>98</v>
      </c>
      <c r="R53" s="43" t="s">
        <v>98</v>
      </c>
      <c r="S53" s="46">
        <f t="shared" ref="S53:S66" si="3">+P53</f>
        <v>11226</v>
      </c>
    </row>
    <row r="54" spans="2:19" ht="15" customHeight="1" x14ac:dyDescent="0.35">
      <c r="B54" s="40" t="s">
        <v>224</v>
      </c>
      <c r="C54" s="41" t="s">
        <v>225</v>
      </c>
      <c r="D54" s="42" t="s">
        <v>55</v>
      </c>
      <c r="E54" s="40" t="s">
        <v>61</v>
      </c>
      <c r="F54" s="40" t="s">
        <v>62</v>
      </c>
      <c r="G54" s="43" t="s">
        <v>83</v>
      </c>
      <c r="H54" s="40" t="s">
        <v>84</v>
      </c>
      <c r="I54" s="44">
        <v>45404.523796296293</v>
      </c>
      <c r="J54" s="44">
        <v>45404.61755787037</v>
      </c>
      <c r="K54" s="45">
        <v>555355</v>
      </c>
      <c r="L54" s="45">
        <v>0</v>
      </c>
      <c r="M54" s="45">
        <v>4860</v>
      </c>
      <c r="N54" s="45">
        <v>0</v>
      </c>
      <c r="O54" s="45">
        <v>0</v>
      </c>
      <c r="P54" s="45">
        <v>560215</v>
      </c>
      <c r="Q54" s="43" t="s">
        <v>98</v>
      </c>
      <c r="R54" s="43" t="s">
        <v>98</v>
      </c>
      <c r="S54" s="46">
        <f t="shared" si="3"/>
        <v>560215</v>
      </c>
    </row>
    <row r="55" spans="2:19" ht="15" customHeight="1" x14ac:dyDescent="0.35">
      <c r="B55" s="40" t="s">
        <v>226</v>
      </c>
      <c r="C55" s="41" t="s">
        <v>227</v>
      </c>
      <c r="D55" s="42" t="s">
        <v>58</v>
      </c>
      <c r="E55" s="40" t="s">
        <v>61</v>
      </c>
      <c r="F55" s="40" t="s">
        <v>62</v>
      </c>
      <c r="G55" s="43" t="s">
        <v>228</v>
      </c>
      <c r="H55" s="40" t="s">
        <v>229</v>
      </c>
      <c r="I55" s="44">
        <v>45399.663518518515</v>
      </c>
      <c r="J55" s="44">
        <v>45400.639166666668</v>
      </c>
      <c r="K55" s="45">
        <v>216000</v>
      </c>
      <c r="L55" s="45">
        <v>0</v>
      </c>
      <c r="M55" s="45">
        <v>0</v>
      </c>
      <c r="N55" s="45">
        <v>41040</v>
      </c>
      <c r="O55" s="45">
        <v>0</v>
      </c>
      <c r="P55" s="45">
        <v>257040</v>
      </c>
      <c r="Q55" s="43" t="s">
        <v>98</v>
      </c>
      <c r="R55" s="43" t="s">
        <v>98</v>
      </c>
      <c r="S55" s="46">
        <f t="shared" si="3"/>
        <v>257040</v>
      </c>
    </row>
    <row r="56" spans="2:19" ht="15" customHeight="1" x14ac:dyDescent="0.35">
      <c r="B56" s="40" t="s">
        <v>230</v>
      </c>
      <c r="C56" s="41" t="s">
        <v>231</v>
      </c>
      <c r="D56" s="42" t="s">
        <v>55</v>
      </c>
      <c r="E56" s="40" t="s">
        <v>61</v>
      </c>
      <c r="F56" s="40" t="s">
        <v>62</v>
      </c>
      <c r="G56" s="43" t="s">
        <v>83</v>
      </c>
      <c r="H56" s="40" t="s">
        <v>84</v>
      </c>
      <c r="I56" s="44">
        <v>45398.790243055555</v>
      </c>
      <c r="J56" s="44">
        <v>45398.791805555556</v>
      </c>
      <c r="K56" s="45">
        <v>188075</v>
      </c>
      <c r="L56" s="45">
        <v>0</v>
      </c>
      <c r="M56" s="45">
        <v>4860</v>
      </c>
      <c r="N56" s="45">
        <v>0</v>
      </c>
      <c r="O56" s="45">
        <v>0</v>
      </c>
      <c r="P56" s="45">
        <v>192935</v>
      </c>
      <c r="Q56" s="43" t="s">
        <v>98</v>
      </c>
      <c r="R56" s="43" t="s">
        <v>98</v>
      </c>
      <c r="S56" s="46">
        <f t="shared" si="3"/>
        <v>192935</v>
      </c>
    </row>
    <row r="57" spans="2:19" ht="15" customHeight="1" x14ac:dyDescent="0.35">
      <c r="B57" s="40" t="s">
        <v>232</v>
      </c>
      <c r="C57" s="41" t="s">
        <v>233</v>
      </c>
      <c r="D57" s="42" t="s">
        <v>55</v>
      </c>
      <c r="E57" s="40" t="s">
        <v>61</v>
      </c>
      <c r="F57" s="40" t="s">
        <v>62</v>
      </c>
      <c r="G57" s="43" t="s">
        <v>83</v>
      </c>
      <c r="H57" s="40" t="s">
        <v>84</v>
      </c>
      <c r="I57" s="44">
        <v>45398.562013888892</v>
      </c>
      <c r="J57" s="44">
        <v>45398.616377314815</v>
      </c>
      <c r="K57" s="45">
        <v>275321</v>
      </c>
      <c r="L57" s="45">
        <v>0</v>
      </c>
      <c r="M57" s="45">
        <v>4860</v>
      </c>
      <c r="N57" s="45">
        <v>0</v>
      </c>
      <c r="O57" s="45">
        <v>0</v>
      </c>
      <c r="P57" s="45">
        <v>280181</v>
      </c>
      <c r="Q57" s="43" t="s">
        <v>98</v>
      </c>
      <c r="R57" s="43" t="s">
        <v>98</v>
      </c>
      <c r="S57" s="46">
        <f t="shared" si="3"/>
        <v>280181</v>
      </c>
    </row>
    <row r="58" spans="2:19" ht="15" customHeight="1" x14ac:dyDescent="0.35">
      <c r="B58" s="40" t="s">
        <v>234</v>
      </c>
      <c r="C58" s="41" t="s">
        <v>235</v>
      </c>
      <c r="D58" s="42" t="s">
        <v>55</v>
      </c>
      <c r="E58" s="40" t="s">
        <v>61</v>
      </c>
      <c r="F58" s="40" t="s">
        <v>62</v>
      </c>
      <c r="G58" s="43" t="s">
        <v>83</v>
      </c>
      <c r="H58" s="40" t="s">
        <v>84</v>
      </c>
      <c r="I58" s="44">
        <v>45398.455335648148</v>
      </c>
      <c r="J58" s="44">
        <v>45398.614050925928</v>
      </c>
      <c r="K58" s="45">
        <v>266873</v>
      </c>
      <c r="L58" s="45">
        <v>0</v>
      </c>
      <c r="M58" s="45">
        <v>4860</v>
      </c>
      <c r="N58" s="45">
        <v>0</v>
      </c>
      <c r="O58" s="45">
        <v>0</v>
      </c>
      <c r="P58" s="45">
        <v>271733</v>
      </c>
      <c r="Q58" s="43" t="s">
        <v>98</v>
      </c>
      <c r="R58" s="43" t="s">
        <v>98</v>
      </c>
      <c r="S58" s="46">
        <f t="shared" si="3"/>
        <v>271733</v>
      </c>
    </row>
    <row r="59" spans="2:19" ht="15" customHeight="1" x14ac:dyDescent="0.35">
      <c r="B59" s="40" t="s">
        <v>236</v>
      </c>
      <c r="C59" s="41" t="s">
        <v>237</v>
      </c>
      <c r="D59" s="42" t="s">
        <v>58</v>
      </c>
      <c r="E59" s="40" t="s">
        <v>61</v>
      </c>
      <c r="F59" s="40" t="s">
        <v>62</v>
      </c>
      <c r="G59" s="43" t="s">
        <v>128</v>
      </c>
      <c r="H59" s="40" t="s">
        <v>129</v>
      </c>
      <c r="I59" s="44">
        <v>45393.531342592592</v>
      </c>
      <c r="J59" s="44">
        <v>45393.544409722221</v>
      </c>
      <c r="K59" s="45">
        <v>1504193</v>
      </c>
      <c r="L59" s="45">
        <v>0</v>
      </c>
      <c r="M59" s="45">
        <v>0</v>
      </c>
      <c r="N59" s="45">
        <v>285796.67</v>
      </c>
      <c r="O59" s="45">
        <v>0</v>
      </c>
      <c r="P59" s="45">
        <v>1789989.67</v>
      </c>
      <c r="Q59" s="43" t="s">
        <v>98</v>
      </c>
      <c r="R59" s="43" t="s">
        <v>98</v>
      </c>
      <c r="S59" s="46">
        <f t="shared" si="3"/>
        <v>1789989.67</v>
      </c>
    </row>
    <row r="60" spans="2:19" ht="15" customHeight="1" x14ac:dyDescent="0.35">
      <c r="B60" s="40" t="s">
        <v>238</v>
      </c>
      <c r="C60" s="41" t="s">
        <v>239</v>
      </c>
      <c r="D60" s="42" t="s">
        <v>0</v>
      </c>
      <c r="E60" s="40" t="s">
        <v>61</v>
      </c>
      <c r="F60" s="40" t="s">
        <v>62</v>
      </c>
      <c r="G60" s="43" t="s">
        <v>240</v>
      </c>
      <c r="H60" s="40" t="s">
        <v>241</v>
      </c>
      <c r="I60" s="44">
        <v>45390.768055555556</v>
      </c>
      <c r="J60" s="44">
        <v>45391.514780092592</v>
      </c>
      <c r="K60" s="45">
        <v>2751807</v>
      </c>
      <c r="L60" s="45">
        <v>0</v>
      </c>
      <c r="M60" s="45">
        <v>0</v>
      </c>
      <c r="N60" s="45">
        <v>522843.33</v>
      </c>
      <c r="O60" s="45">
        <v>0</v>
      </c>
      <c r="P60" s="45">
        <v>3274650.33</v>
      </c>
      <c r="Q60" s="43" t="s">
        <v>98</v>
      </c>
      <c r="R60" s="43" t="s">
        <v>98</v>
      </c>
      <c r="S60" s="46">
        <f t="shared" si="3"/>
        <v>3274650.33</v>
      </c>
    </row>
    <row r="61" spans="2:19" ht="15" customHeight="1" x14ac:dyDescent="0.35">
      <c r="B61" s="40" t="s">
        <v>242</v>
      </c>
      <c r="C61" s="41" t="s">
        <v>243</v>
      </c>
      <c r="D61" s="42" t="s">
        <v>58</v>
      </c>
      <c r="E61" s="40" t="s">
        <v>61</v>
      </c>
      <c r="F61" s="40" t="s">
        <v>62</v>
      </c>
      <c r="G61" s="43" t="s">
        <v>220</v>
      </c>
      <c r="H61" s="40" t="s">
        <v>221</v>
      </c>
      <c r="I61" s="44">
        <v>45390.677534722221</v>
      </c>
      <c r="J61" s="44">
        <v>45391.434537037036</v>
      </c>
      <c r="K61" s="45">
        <v>905500</v>
      </c>
      <c r="L61" s="45">
        <v>0</v>
      </c>
      <c r="M61" s="45">
        <v>0</v>
      </c>
      <c r="N61" s="45">
        <v>172045</v>
      </c>
      <c r="O61" s="45">
        <v>0</v>
      </c>
      <c r="P61" s="45">
        <v>1077545</v>
      </c>
      <c r="Q61" s="43" t="s">
        <v>98</v>
      </c>
      <c r="R61" s="43" t="s">
        <v>98</v>
      </c>
      <c r="S61" s="46">
        <f t="shared" si="3"/>
        <v>1077545</v>
      </c>
    </row>
    <row r="62" spans="2:19" ht="15" customHeight="1" x14ac:dyDescent="0.35">
      <c r="B62" s="40" t="s">
        <v>244</v>
      </c>
      <c r="C62" s="41" t="s">
        <v>245</v>
      </c>
      <c r="D62" s="42" t="s">
        <v>58</v>
      </c>
      <c r="E62" s="40" t="s">
        <v>61</v>
      </c>
      <c r="F62" s="40" t="s">
        <v>62</v>
      </c>
      <c r="G62" s="43" t="s">
        <v>246</v>
      </c>
      <c r="H62" s="40" t="s">
        <v>247</v>
      </c>
      <c r="I62" s="44">
        <v>45390.670266203706</v>
      </c>
      <c r="J62" s="44">
        <v>45391.396504629629</v>
      </c>
      <c r="K62" s="45">
        <v>168000</v>
      </c>
      <c r="L62" s="45">
        <v>0</v>
      </c>
      <c r="M62" s="45">
        <v>0</v>
      </c>
      <c r="N62" s="45">
        <v>31920</v>
      </c>
      <c r="O62" s="45">
        <v>0</v>
      </c>
      <c r="P62" s="45">
        <v>199920</v>
      </c>
      <c r="Q62" s="43" t="s">
        <v>98</v>
      </c>
      <c r="R62" s="43" t="s">
        <v>98</v>
      </c>
      <c r="S62" s="46">
        <f t="shared" si="3"/>
        <v>199920</v>
      </c>
    </row>
    <row r="63" spans="2:19" ht="15" customHeight="1" x14ac:dyDescent="0.35">
      <c r="B63" s="40" t="s">
        <v>248</v>
      </c>
      <c r="C63" s="41" t="s">
        <v>249</v>
      </c>
      <c r="D63" s="42" t="s">
        <v>0</v>
      </c>
      <c r="E63" s="40" t="s">
        <v>61</v>
      </c>
      <c r="F63" s="40" t="s">
        <v>62</v>
      </c>
      <c r="G63" s="43" t="s">
        <v>250</v>
      </c>
      <c r="H63" s="40" t="s">
        <v>251</v>
      </c>
      <c r="I63" s="44">
        <v>45390.547222222223</v>
      </c>
      <c r="J63" s="44">
        <v>45390.558854166666</v>
      </c>
      <c r="K63" s="45">
        <v>5378113</v>
      </c>
      <c r="L63" s="45">
        <v>0</v>
      </c>
      <c r="M63" s="45">
        <v>0</v>
      </c>
      <c r="N63" s="45">
        <v>1021841.47</v>
      </c>
      <c r="O63" s="45">
        <v>0</v>
      </c>
      <c r="P63" s="45">
        <v>6399954.4699999997</v>
      </c>
      <c r="Q63" s="43" t="s">
        <v>98</v>
      </c>
      <c r="R63" s="43" t="s">
        <v>98</v>
      </c>
      <c r="S63" s="46">
        <f t="shared" si="3"/>
        <v>6399954.4699999997</v>
      </c>
    </row>
    <row r="64" spans="2:19" ht="15" customHeight="1" x14ac:dyDescent="0.35">
      <c r="B64" s="40" t="s">
        <v>252</v>
      </c>
      <c r="C64" s="41" t="s">
        <v>253</v>
      </c>
      <c r="D64" s="42" t="s">
        <v>55</v>
      </c>
      <c r="E64" s="40" t="s">
        <v>61</v>
      </c>
      <c r="F64" s="40" t="s">
        <v>62</v>
      </c>
      <c r="G64" s="43" t="s">
        <v>83</v>
      </c>
      <c r="H64" s="40" t="s">
        <v>84</v>
      </c>
      <c r="I64" s="44">
        <v>45390.440532407411</v>
      </c>
      <c r="J64" s="44">
        <v>45390.45144675926</v>
      </c>
      <c r="K64" s="45">
        <v>450560</v>
      </c>
      <c r="L64" s="45">
        <v>0</v>
      </c>
      <c r="M64" s="45">
        <v>4860</v>
      </c>
      <c r="N64" s="45">
        <v>0</v>
      </c>
      <c r="O64" s="45">
        <v>0</v>
      </c>
      <c r="P64" s="45">
        <v>455420</v>
      </c>
      <c r="Q64" s="43" t="s">
        <v>98</v>
      </c>
      <c r="R64" s="43" t="s">
        <v>98</v>
      </c>
      <c r="S64" s="46">
        <f t="shared" si="3"/>
        <v>455420</v>
      </c>
    </row>
    <row r="65" spans="2:19" ht="15" customHeight="1" x14ac:dyDescent="0.35">
      <c r="B65" s="40" t="s">
        <v>254</v>
      </c>
      <c r="C65" s="41" t="s">
        <v>255</v>
      </c>
      <c r="D65" s="42" t="s">
        <v>58</v>
      </c>
      <c r="E65" s="40" t="s">
        <v>61</v>
      </c>
      <c r="F65" s="40" t="s">
        <v>62</v>
      </c>
      <c r="G65" s="43" t="s">
        <v>256</v>
      </c>
      <c r="H65" s="40" t="s">
        <v>257</v>
      </c>
      <c r="I65" s="44">
        <v>45387.514722222222</v>
      </c>
      <c r="J65" s="44">
        <v>45391.405636574076</v>
      </c>
      <c r="K65" s="45">
        <v>1583631</v>
      </c>
      <c r="L65" s="45">
        <v>0</v>
      </c>
      <c r="M65" s="45">
        <v>0</v>
      </c>
      <c r="N65" s="45">
        <v>300889.89</v>
      </c>
      <c r="O65" s="45">
        <v>0</v>
      </c>
      <c r="P65" s="45">
        <v>1884520.89</v>
      </c>
      <c r="Q65" s="43" t="s">
        <v>98</v>
      </c>
      <c r="R65" s="43" t="s">
        <v>98</v>
      </c>
      <c r="S65" s="46">
        <f t="shared" si="3"/>
        <v>1884520.89</v>
      </c>
    </row>
    <row r="66" spans="2:19" ht="15" customHeight="1" x14ac:dyDescent="0.35">
      <c r="B66" s="40" t="s">
        <v>258</v>
      </c>
      <c r="C66" s="41" t="s">
        <v>259</v>
      </c>
      <c r="D66" s="42" t="s">
        <v>58</v>
      </c>
      <c r="E66" s="40" t="s">
        <v>61</v>
      </c>
      <c r="F66" s="40" t="s">
        <v>62</v>
      </c>
      <c r="G66" s="43" t="s">
        <v>260</v>
      </c>
      <c r="H66" s="40" t="s">
        <v>261</v>
      </c>
      <c r="I66" s="44">
        <v>45383.680543981478</v>
      </c>
      <c r="J66" s="44">
        <v>45383.68509259259</v>
      </c>
      <c r="K66" s="45">
        <v>1110000</v>
      </c>
      <c r="L66" s="45">
        <v>0</v>
      </c>
      <c r="M66" s="45">
        <v>0</v>
      </c>
      <c r="N66" s="45">
        <v>210900</v>
      </c>
      <c r="O66" s="45">
        <v>0</v>
      </c>
      <c r="P66" s="45">
        <v>1320900</v>
      </c>
      <c r="Q66" s="43" t="s">
        <v>98</v>
      </c>
      <c r="R66" s="43" t="s">
        <v>98</v>
      </c>
      <c r="S66" s="46">
        <f t="shared" si="3"/>
        <v>1320900</v>
      </c>
    </row>
    <row r="67" spans="2:19" ht="15" customHeight="1" thickBot="1" x14ac:dyDescent="0.35">
      <c r="B67" s="101" t="s">
        <v>215</v>
      </c>
      <c r="C67" s="51"/>
      <c r="D67" s="51">
        <f>COUNTA(D52:D66)</f>
        <v>15</v>
      </c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102"/>
      <c r="Q67" s="51"/>
      <c r="R67" s="51"/>
      <c r="S67" s="48">
        <f>SUM(S52:S66)</f>
        <v>19820730.359999999</v>
      </c>
    </row>
    <row r="68" spans="2:19" ht="15" customHeight="1" x14ac:dyDescent="0.35">
      <c r="B68" s="40" t="s">
        <v>454</v>
      </c>
      <c r="C68" s="41" t="s">
        <v>455</v>
      </c>
      <c r="D68" s="42" t="s">
        <v>0</v>
      </c>
      <c r="E68" s="40" t="s">
        <v>61</v>
      </c>
      <c r="F68" s="40" t="s">
        <v>62</v>
      </c>
      <c r="G68" s="43" t="s">
        <v>456</v>
      </c>
      <c r="H68" s="40" t="s">
        <v>457</v>
      </c>
      <c r="I68" s="44">
        <v>45380.443055555559</v>
      </c>
      <c r="J68" s="44">
        <v>45420.415393518517</v>
      </c>
      <c r="K68" s="45">
        <v>2520.1680999999999</v>
      </c>
      <c r="L68" s="45">
        <v>0</v>
      </c>
      <c r="M68" s="45">
        <v>0</v>
      </c>
      <c r="N68" s="45">
        <v>478.83193899999998</v>
      </c>
      <c r="O68" s="45">
        <v>0</v>
      </c>
      <c r="P68" s="45">
        <v>2999.000039</v>
      </c>
      <c r="Q68" s="43" t="s">
        <v>458</v>
      </c>
      <c r="R68" s="97">
        <v>37301.67</v>
      </c>
      <c r="S68" s="46">
        <f>+P68*R68</f>
        <v>111867709.78476512</v>
      </c>
    </row>
    <row r="69" spans="2:19" ht="15" customHeight="1" x14ac:dyDescent="0.35">
      <c r="B69" s="40" t="s">
        <v>267</v>
      </c>
      <c r="C69" s="41" t="s">
        <v>268</v>
      </c>
      <c r="D69" s="42" t="s">
        <v>0</v>
      </c>
      <c r="E69" s="40" t="s">
        <v>61</v>
      </c>
      <c r="F69" s="40" t="s">
        <v>62</v>
      </c>
      <c r="G69" s="43" t="s">
        <v>269</v>
      </c>
      <c r="H69" s="40" t="s">
        <v>270</v>
      </c>
      <c r="I69" s="44">
        <v>45439.662511574075</v>
      </c>
      <c r="J69" s="44">
        <v>45439.70144675926</v>
      </c>
      <c r="K69" s="45">
        <v>16500000</v>
      </c>
      <c r="L69" s="45">
        <v>0</v>
      </c>
      <c r="M69" s="45">
        <v>0</v>
      </c>
      <c r="N69" s="45">
        <v>0</v>
      </c>
      <c r="O69" s="45">
        <v>0</v>
      </c>
      <c r="P69" s="45">
        <v>16500000</v>
      </c>
      <c r="Q69" s="43" t="s">
        <v>98</v>
      </c>
      <c r="R69" s="43" t="s">
        <v>98</v>
      </c>
      <c r="S69" s="46">
        <f>+P69</f>
        <v>16500000</v>
      </c>
    </row>
    <row r="70" spans="2:19" ht="15" customHeight="1" x14ac:dyDescent="0.35">
      <c r="B70" s="40" t="s">
        <v>450</v>
      </c>
      <c r="C70" s="41" t="s">
        <v>451</v>
      </c>
      <c r="D70" s="42" t="s">
        <v>0</v>
      </c>
      <c r="E70" s="40" t="s">
        <v>61</v>
      </c>
      <c r="F70" s="40" t="s">
        <v>62</v>
      </c>
      <c r="G70" s="43" t="s">
        <v>452</v>
      </c>
      <c r="H70" s="40" t="s">
        <v>453</v>
      </c>
      <c r="I70" s="44">
        <v>45439.404166666667</v>
      </c>
      <c r="J70" s="44">
        <v>45440.381874999999</v>
      </c>
      <c r="K70" s="45">
        <v>5294118</v>
      </c>
      <c r="L70" s="45">
        <v>0</v>
      </c>
      <c r="M70" s="45">
        <v>0</v>
      </c>
      <c r="N70" s="45">
        <v>1005882.42</v>
      </c>
      <c r="O70" s="45">
        <v>0</v>
      </c>
      <c r="P70" s="45">
        <v>6300000.4199999999</v>
      </c>
      <c r="Q70" s="43" t="s">
        <v>98</v>
      </c>
      <c r="R70" s="43" t="s">
        <v>98</v>
      </c>
      <c r="S70" s="46">
        <f>+P70</f>
        <v>6300000.4199999999</v>
      </c>
    </row>
    <row r="71" spans="2:19" ht="15" customHeight="1" x14ac:dyDescent="0.35">
      <c r="B71" s="40" t="s">
        <v>271</v>
      </c>
      <c r="C71" s="41" t="s">
        <v>272</v>
      </c>
      <c r="D71" s="42" t="s">
        <v>27</v>
      </c>
      <c r="E71" s="40" t="s">
        <v>61</v>
      </c>
      <c r="F71" s="40" t="s">
        <v>62</v>
      </c>
      <c r="G71" s="43" t="s">
        <v>273</v>
      </c>
      <c r="H71" s="40" t="s">
        <v>274</v>
      </c>
      <c r="I71" s="44">
        <v>45436.744016203702</v>
      </c>
      <c r="J71" s="44">
        <v>45436.757754629631</v>
      </c>
      <c r="K71" s="45">
        <v>1680672</v>
      </c>
      <c r="L71" s="45">
        <v>0</v>
      </c>
      <c r="M71" s="45">
        <v>0</v>
      </c>
      <c r="N71" s="45">
        <v>319327.68</v>
      </c>
      <c r="O71" s="45">
        <v>0</v>
      </c>
      <c r="P71" s="45">
        <v>1999999.68</v>
      </c>
      <c r="Q71" s="43" t="s">
        <v>98</v>
      </c>
      <c r="R71" s="43" t="s">
        <v>98</v>
      </c>
      <c r="S71" s="46">
        <f t="shared" ref="S71:S81" si="4">+P71</f>
        <v>1999999.68</v>
      </c>
    </row>
    <row r="72" spans="2:19" ht="15" customHeight="1" x14ac:dyDescent="0.35">
      <c r="B72" s="40" t="s">
        <v>275</v>
      </c>
      <c r="C72" s="41" t="s">
        <v>276</v>
      </c>
      <c r="D72" s="42" t="s">
        <v>58</v>
      </c>
      <c r="E72" s="40" t="s">
        <v>61</v>
      </c>
      <c r="F72" s="40" t="s">
        <v>62</v>
      </c>
      <c r="G72" s="43" t="s">
        <v>277</v>
      </c>
      <c r="H72" s="40" t="s">
        <v>278</v>
      </c>
      <c r="I72" s="44">
        <v>45434.616932870369</v>
      </c>
      <c r="J72" s="44">
        <v>45435.542326388888</v>
      </c>
      <c r="K72" s="45">
        <v>974400</v>
      </c>
      <c r="L72" s="45">
        <v>0</v>
      </c>
      <c r="M72" s="45">
        <v>0</v>
      </c>
      <c r="N72" s="45">
        <v>185136</v>
      </c>
      <c r="O72" s="45">
        <v>0</v>
      </c>
      <c r="P72" s="45">
        <v>1159536</v>
      </c>
      <c r="Q72" s="43" t="s">
        <v>98</v>
      </c>
      <c r="R72" s="43" t="s">
        <v>98</v>
      </c>
      <c r="S72" s="46">
        <f t="shared" si="4"/>
        <v>1159536</v>
      </c>
    </row>
    <row r="73" spans="2:19" ht="15" customHeight="1" x14ac:dyDescent="0.35">
      <c r="B73" s="40" t="s">
        <v>279</v>
      </c>
      <c r="C73" s="41" t="s">
        <v>280</v>
      </c>
      <c r="D73" s="42" t="s">
        <v>0</v>
      </c>
      <c r="E73" s="40" t="s">
        <v>61</v>
      </c>
      <c r="F73" s="40" t="s">
        <v>62</v>
      </c>
      <c r="G73" s="43" t="s">
        <v>281</v>
      </c>
      <c r="H73" s="40" t="s">
        <v>282</v>
      </c>
      <c r="I73" s="44">
        <v>45432.651400462964</v>
      </c>
      <c r="J73" s="44">
        <v>45432.670960648145</v>
      </c>
      <c r="K73" s="45">
        <v>12058823</v>
      </c>
      <c r="L73" s="45">
        <v>0</v>
      </c>
      <c r="M73" s="45">
        <v>0</v>
      </c>
      <c r="N73" s="45">
        <v>2291176.37</v>
      </c>
      <c r="O73" s="45">
        <v>0</v>
      </c>
      <c r="P73" s="45">
        <v>14349999.369999999</v>
      </c>
      <c r="Q73" s="43" t="s">
        <v>98</v>
      </c>
      <c r="R73" s="43" t="s">
        <v>98</v>
      </c>
      <c r="S73" s="46">
        <f t="shared" si="4"/>
        <v>14349999.369999999</v>
      </c>
    </row>
    <row r="74" spans="2:19" ht="15" customHeight="1" x14ac:dyDescent="0.35">
      <c r="B74" s="40" t="s">
        <v>283</v>
      </c>
      <c r="C74" s="41" t="s">
        <v>284</v>
      </c>
      <c r="D74" s="42" t="s">
        <v>0</v>
      </c>
      <c r="E74" s="40" t="s">
        <v>61</v>
      </c>
      <c r="F74" s="40" t="s">
        <v>62</v>
      </c>
      <c r="G74" s="43" t="s">
        <v>285</v>
      </c>
      <c r="H74" s="40" t="s">
        <v>286</v>
      </c>
      <c r="I74" s="44">
        <v>45429.423101851855</v>
      </c>
      <c r="J74" s="44">
        <v>45429.482766203706</v>
      </c>
      <c r="K74" s="45">
        <v>790250.00089999998</v>
      </c>
      <c r="L74" s="45">
        <v>0</v>
      </c>
      <c r="M74" s="45">
        <v>0</v>
      </c>
      <c r="N74" s="45">
        <v>150147.50017099999</v>
      </c>
      <c r="O74" s="45">
        <v>0</v>
      </c>
      <c r="P74" s="45">
        <v>940397.50107100001</v>
      </c>
      <c r="Q74" s="43" t="s">
        <v>98</v>
      </c>
      <c r="R74" s="43" t="s">
        <v>98</v>
      </c>
      <c r="S74" s="46">
        <f t="shared" si="4"/>
        <v>940397.50107100001</v>
      </c>
    </row>
    <row r="75" spans="2:19" ht="15" customHeight="1" x14ac:dyDescent="0.35">
      <c r="B75" s="40" t="s">
        <v>287</v>
      </c>
      <c r="C75" s="41" t="s">
        <v>288</v>
      </c>
      <c r="D75" s="42" t="s">
        <v>58</v>
      </c>
      <c r="E75" s="40" t="s">
        <v>61</v>
      </c>
      <c r="F75" s="40" t="s">
        <v>62</v>
      </c>
      <c r="G75" s="43" t="s">
        <v>289</v>
      </c>
      <c r="H75" s="40" t="s">
        <v>290</v>
      </c>
      <c r="I75" s="44">
        <v>45428.535104166665</v>
      </c>
      <c r="J75" s="44">
        <v>45428.658310185187</v>
      </c>
      <c r="K75" s="45">
        <v>909000</v>
      </c>
      <c r="L75" s="45">
        <v>0</v>
      </c>
      <c r="M75" s="45">
        <v>0</v>
      </c>
      <c r="N75" s="45">
        <v>172710</v>
      </c>
      <c r="O75" s="45">
        <v>0</v>
      </c>
      <c r="P75" s="45">
        <v>1081710</v>
      </c>
      <c r="Q75" s="43" t="s">
        <v>98</v>
      </c>
      <c r="R75" s="43" t="s">
        <v>98</v>
      </c>
      <c r="S75" s="46">
        <f t="shared" si="4"/>
        <v>1081710</v>
      </c>
    </row>
    <row r="76" spans="2:19" ht="15" customHeight="1" x14ac:dyDescent="0.35">
      <c r="B76" s="40" t="s">
        <v>291</v>
      </c>
      <c r="C76" s="41" t="s">
        <v>292</v>
      </c>
      <c r="D76" s="42" t="s">
        <v>58</v>
      </c>
      <c r="E76" s="40" t="s">
        <v>61</v>
      </c>
      <c r="F76" s="40" t="s">
        <v>62</v>
      </c>
      <c r="G76" s="43" t="s">
        <v>293</v>
      </c>
      <c r="H76" s="40" t="s">
        <v>294</v>
      </c>
      <c r="I76" s="44">
        <v>45420.769479166665</v>
      </c>
      <c r="J76" s="44">
        <v>45425.516412037039</v>
      </c>
      <c r="K76" s="45">
        <v>424583</v>
      </c>
      <c r="L76" s="45">
        <v>0</v>
      </c>
      <c r="M76" s="45">
        <v>0</v>
      </c>
      <c r="N76" s="45">
        <v>80670.77</v>
      </c>
      <c r="O76" s="45">
        <v>0</v>
      </c>
      <c r="P76" s="45">
        <v>505253.77</v>
      </c>
      <c r="Q76" s="43" t="s">
        <v>98</v>
      </c>
      <c r="R76" s="43" t="s">
        <v>98</v>
      </c>
      <c r="S76" s="46">
        <f t="shared" si="4"/>
        <v>505253.77</v>
      </c>
    </row>
    <row r="77" spans="2:19" ht="15" customHeight="1" x14ac:dyDescent="0.35">
      <c r="B77" s="40" t="s">
        <v>295</v>
      </c>
      <c r="C77" s="41" t="s">
        <v>296</v>
      </c>
      <c r="D77" s="42" t="s">
        <v>58</v>
      </c>
      <c r="E77" s="40" t="s">
        <v>61</v>
      </c>
      <c r="F77" s="40" t="s">
        <v>62</v>
      </c>
      <c r="G77" s="43" t="s">
        <v>297</v>
      </c>
      <c r="H77" s="40" t="s">
        <v>298</v>
      </c>
      <c r="I77" s="44">
        <v>45420.765543981484</v>
      </c>
      <c r="J77" s="44">
        <v>45425.528402777774</v>
      </c>
      <c r="K77" s="45">
        <v>192990</v>
      </c>
      <c r="L77" s="45">
        <v>0</v>
      </c>
      <c r="M77" s="45">
        <v>0</v>
      </c>
      <c r="N77" s="45">
        <v>36668.1</v>
      </c>
      <c r="O77" s="45">
        <v>0</v>
      </c>
      <c r="P77" s="45">
        <v>229658.1</v>
      </c>
      <c r="Q77" s="43" t="s">
        <v>98</v>
      </c>
      <c r="R77" s="43" t="s">
        <v>98</v>
      </c>
      <c r="S77" s="46">
        <f t="shared" si="4"/>
        <v>229658.1</v>
      </c>
    </row>
    <row r="78" spans="2:19" ht="15" customHeight="1" x14ac:dyDescent="0.35">
      <c r="B78" s="40" t="s">
        <v>299</v>
      </c>
      <c r="C78" s="41" t="s">
        <v>300</v>
      </c>
      <c r="D78" s="42" t="s">
        <v>55</v>
      </c>
      <c r="E78" s="40" t="s">
        <v>61</v>
      </c>
      <c r="F78" s="40" t="s">
        <v>62</v>
      </c>
      <c r="G78" s="43" t="s">
        <v>83</v>
      </c>
      <c r="H78" s="40" t="s">
        <v>84</v>
      </c>
      <c r="I78" s="44">
        <v>45415.69939814815</v>
      </c>
      <c r="J78" s="44">
        <v>45415.704560185186</v>
      </c>
      <c r="K78" s="45">
        <v>1519609</v>
      </c>
      <c r="L78" s="45">
        <v>0</v>
      </c>
      <c r="M78" s="45">
        <v>4860</v>
      </c>
      <c r="N78" s="45">
        <v>0</v>
      </c>
      <c r="O78" s="45">
        <v>0</v>
      </c>
      <c r="P78" s="45">
        <v>1524469</v>
      </c>
      <c r="Q78" s="43" t="s">
        <v>98</v>
      </c>
      <c r="R78" s="43" t="s">
        <v>98</v>
      </c>
      <c r="S78" s="46">
        <f t="shared" si="4"/>
        <v>1524469</v>
      </c>
    </row>
    <row r="79" spans="2:19" ht="15" customHeight="1" x14ac:dyDescent="0.35">
      <c r="B79" s="40" t="s">
        <v>301</v>
      </c>
      <c r="C79" s="41" t="s">
        <v>302</v>
      </c>
      <c r="D79" s="42" t="s">
        <v>55</v>
      </c>
      <c r="E79" s="40" t="s">
        <v>61</v>
      </c>
      <c r="F79" s="40" t="s">
        <v>62</v>
      </c>
      <c r="G79" s="43" t="s">
        <v>83</v>
      </c>
      <c r="H79" s="40" t="s">
        <v>84</v>
      </c>
      <c r="I79" s="44">
        <v>45415.432824074072</v>
      </c>
      <c r="J79" s="44">
        <v>45415.485324074078</v>
      </c>
      <c r="K79" s="45">
        <v>1040064</v>
      </c>
      <c r="L79" s="45">
        <v>0</v>
      </c>
      <c r="M79" s="45">
        <v>4860</v>
      </c>
      <c r="N79" s="45">
        <v>0</v>
      </c>
      <c r="O79" s="45">
        <v>0</v>
      </c>
      <c r="P79" s="45">
        <v>1044924</v>
      </c>
      <c r="Q79" s="43" t="s">
        <v>98</v>
      </c>
      <c r="R79" s="43" t="s">
        <v>98</v>
      </c>
      <c r="S79" s="46">
        <f t="shared" si="4"/>
        <v>1044924</v>
      </c>
    </row>
    <row r="80" spans="2:19" ht="15" customHeight="1" x14ac:dyDescent="0.35">
      <c r="B80" s="40" t="s">
        <v>303</v>
      </c>
      <c r="C80" s="41" t="s">
        <v>304</v>
      </c>
      <c r="D80" s="42" t="s">
        <v>55</v>
      </c>
      <c r="E80" s="40" t="s">
        <v>61</v>
      </c>
      <c r="F80" s="40" t="s">
        <v>62</v>
      </c>
      <c r="G80" s="43" t="s">
        <v>83</v>
      </c>
      <c r="H80" s="40" t="s">
        <v>84</v>
      </c>
      <c r="I80" s="44">
        <v>45415.426655092589</v>
      </c>
      <c r="J80" s="44">
        <v>45415.483032407406</v>
      </c>
      <c r="K80" s="45">
        <v>259687</v>
      </c>
      <c r="L80" s="45">
        <v>0</v>
      </c>
      <c r="M80" s="45">
        <v>4860</v>
      </c>
      <c r="N80" s="45">
        <v>0</v>
      </c>
      <c r="O80" s="45">
        <v>0</v>
      </c>
      <c r="P80" s="45">
        <v>264547</v>
      </c>
      <c r="Q80" s="43" t="s">
        <v>98</v>
      </c>
      <c r="R80" s="43" t="s">
        <v>98</v>
      </c>
      <c r="S80" s="46">
        <f t="shared" si="4"/>
        <v>264547</v>
      </c>
    </row>
    <row r="81" spans="2:19" ht="15" customHeight="1" x14ac:dyDescent="0.35">
      <c r="B81" s="40" t="s">
        <v>305</v>
      </c>
      <c r="C81" s="41" t="s">
        <v>306</v>
      </c>
      <c r="D81" s="42" t="s">
        <v>55</v>
      </c>
      <c r="E81" s="40" t="s">
        <v>61</v>
      </c>
      <c r="F81" s="40" t="s">
        <v>62</v>
      </c>
      <c r="G81" s="43" t="s">
        <v>83</v>
      </c>
      <c r="H81" s="40" t="s">
        <v>84</v>
      </c>
      <c r="I81" s="44">
        <v>45415.42255787037</v>
      </c>
      <c r="J81" s="44">
        <v>45415.480243055557</v>
      </c>
      <c r="K81" s="45">
        <v>964978</v>
      </c>
      <c r="L81" s="45">
        <v>0</v>
      </c>
      <c r="M81" s="45">
        <v>4860</v>
      </c>
      <c r="N81" s="45">
        <v>0</v>
      </c>
      <c r="O81" s="45">
        <v>0</v>
      </c>
      <c r="P81" s="45">
        <v>969838</v>
      </c>
      <c r="Q81" s="43" t="s">
        <v>98</v>
      </c>
      <c r="R81" s="43" t="s">
        <v>98</v>
      </c>
      <c r="S81" s="46">
        <f t="shared" si="4"/>
        <v>969838</v>
      </c>
    </row>
    <row r="82" spans="2:19" ht="15" customHeight="1" thickBot="1" x14ac:dyDescent="0.35">
      <c r="B82" s="101" t="s">
        <v>264</v>
      </c>
      <c r="C82" s="51"/>
      <c r="D82" s="51">
        <f>COUNTA(D68:D81)</f>
        <v>14</v>
      </c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102"/>
      <c r="Q82" s="51"/>
      <c r="R82" s="51"/>
      <c r="S82" s="48">
        <f>SUM(S68:S81)</f>
        <v>158738042.62583613</v>
      </c>
    </row>
    <row r="83" spans="2:19" ht="15" customHeight="1" x14ac:dyDescent="0.35">
      <c r="B83" s="40" t="s">
        <v>309</v>
      </c>
      <c r="C83" s="41" t="s">
        <v>310</v>
      </c>
      <c r="D83" s="42" t="s">
        <v>55</v>
      </c>
      <c r="E83" s="40" t="s">
        <v>61</v>
      </c>
      <c r="F83" s="40" t="s">
        <v>62</v>
      </c>
      <c r="G83" s="43" t="s">
        <v>83</v>
      </c>
      <c r="H83" s="40" t="s">
        <v>84</v>
      </c>
      <c r="I83" s="44">
        <v>45471.47960648148</v>
      </c>
      <c r="J83" s="44">
        <v>45471.486562500002</v>
      </c>
      <c r="K83" s="45">
        <v>158571</v>
      </c>
      <c r="L83" s="45">
        <v>0</v>
      </c>
      <c r="M83" s="45">
        <v>4860</v>
      </c>
      <c r="N83" s="45">
        <v>0</v>
      </c>
      <c r="O83" s="45">
        <v>0</v>
      </c>
      <c r="P83" s="45">
        <v>163431</v>
      </c>
      <c r="Q83" s="43" t="s">
        <v>98</v>
      </c>
      <c r="R83" s="43" t="s">
        <v>98</v>
      </c>
      <c r="S83" s="46">
        <f>+P83</f>
        <v>163431</v>
      </c>
    </row>
    <row r="84" spans="2:19" ht="15" customHeight="1" x14ac:dyDescent="0.35">
      <c r="B84" s="40" t="s">
        <v>311</v>
      </c>
      <c r="C84" s="41" t="s">
        <v>312</v>
      </c>
      <c r="D84" s="42" t="s">
        <v>55</v>
      </c>
      <c r="E84" s="40" t="s">
        <v>61</v>
      </c>
      <c r="F84" s="40" t="s">
        <v>62</v>
      </c>
      <c r="G84" s="43" t="s">
        <v>83</v>
      </c>
      <c r="H84" s="40" t="s">
        <v>84</v>
      </c>
      <c r="I84" s="44">
        <v>45471.36314814815</v>
      </c>
      <c r="J84" s="44">
        <v>45471.365740740737</v>
      </c>
      <c r="K84" s="45">
        <v>146571</v>
      </c>
      <c r="L84" s="45">
        <v>0</v>
      </c>
      <c r="M84" s="45">
        <v>4860</v>
      </c>
      <c r="N84" s="45">
        <v>0</v>
      </c>
      <c r="O84" s="45">
        <v>0</v>
      </c>
      <c r="P84" s="45">
        <v>151431</v>
      </c>
      <c r="Q84" s="43" t="s">
        <v>98</v>
      </c>
      <c r="R84" s="43" t="s">
        <v>98</v>
      </c>
      <c r="S84" s="46">
        <f t="shared" ref="S84:S95" si="5">+P84</f>
        <v>151431</v>
      </c>
    </row>
    <row r="85" spans="2:19" ht="15" customHeight="1" x14ac:dyDescent="0.35">
      <c r="B85" s="40" t="s">
        <v>314</v>
      </c>
      <c r="C85" s="41" t="s">
        <v>315</v>
      </c>
      <c r="D85" s="42" t="s">
        <v>58</v>
      </c>
      <c r="E85" s="40" t="s">
        <v>61</v>
      </c>
      <c r="F85" s="40" t="s">
        <v>62</v>
      </c>
      <c r="G85" s="43" t="s">
        <v>316</v>
      </c>
      <c r="H85" s="40" t="s">
        <v>317</v>
      </c>
      <c r="I85" s="44">
        <v>45469.668773148151</v>
      </c>
      <c r="J85" s="44">
        <v>45469.681608796294</v>
      </c>
      <c r="K85" s="45">
        <v>252000</v>
      </c>
      <c r="L85" s="45">
        <v>0</v>
      </c>
      <c r="M85" s="45">
        <v>0</v>
      </c>
      <c r="N85" s="45">
        <v>47880</v>
      </c>
      <c r="O85" s="45">
        <v>0</v>
      </c>
      <c r="P85" s="45">
        <v>299880</v>
      </c>
      <c r="Q85" s="43" t="s">
        <v>98</v>
      </c>
      <c r="R85" s="43" t="s">
        <v>98</v>
      </c>
      <c r="S85" s="46">
        <f t="shared" si="5"/>
        <v>299880</v>
      </c>
    </row>
    <row r="86" spans="2:19" ht="15" customHeight="1" x14ac:dyDescent="0.35">
      <c r="B86" s="40" t="s">
        <v>318</v>
      </c>
      <c r="C86" s="41" t="s">
        <v>319</v>
      </c>
      <c r="D86" s="42" t="s">
        <v>58</v>
      </c>
      <c r="E86" s="40" t="s">
        <v>61</v>
      </c>
      <c r="F86" s="40" t="s">
        <v>62</v>
      </c>
      <c r="G86" s="43" t="s">
        <v>320</v>
      </c>
      <c r="H86" s="40" t="s">
        <v>321</v>
      </c>
      <c r="I86" s="44">
        <v>45468.686064814814</v>
      </c>
      <c r="J86" s="44">
        <v>45468.704074074078</v>
      </c>
      <c r="K86" s="45">
        <v>180000</v>
      </c>
      <c r="L86" s="45">
        <v>0</v>
      </c>
      <c r="M86" s="45">
        <v>0</v>
      </c>
      <c r="N86" s="45">
        <v>34200</v>
      </c>
      <c r="O86" s="45">
        <v>0</v>
      </c>
      <c r="P86" s="45">
        <v>214200</v>
      </c>
      <c r="Q86" s="43" t="s">
        <v>98</v>
      </c>
      <c r="R86" s="43" t="s">
        <v>98</v>
      </c>
      <c r="S86" s="46">
        <f t="shared" si="5"/>
        <v>214200</v>
      </c>
    </row>
    <row r="87" spans="2:19" ht="15" customHeight="1" x14ac:dyDescent="0.35">
      <c r="B87" s="40" t="s">
        <v>322</v>
      </c>
      <c r="C87" s="41" t="s">
        <v>323</v>
      </c>
      <c r="D87" s="42" t="s">
        <v>58</v>
      </c>
      <c r="E87" s="40" t="s">
        <v>61</v>
      </c>
      <c r="F87" s="40" t="s">
        <v>62</v>
      </c>
      <c r="G87" s="43" t="s">
        <v>320</v>
      </c>
      <c r="H87" s="40" t="s">
        <v>321</v>
      </c>
      <c r="I87" s="44">
        <v>45468.681134259263</v>
      </c>
      <c r="J87" s="44">
        <v>45468.69568287037</v>
      </c>
      <c r="K87" s="45">
        <v>270000</v>
      </c>
      <c r="L87" s="45">
        <v>0</v>
      </c>
      <c r="M87" s="45">
        <v>0</v>
      </c>
      <c r="N87" s="45">
        <v>51300</v>
      </c>
      <c r="O87" s="45">
        <v>0</v>
      </c>
      <c r="P87" s="45">
        <v>321300</v>
      </c>
      <c r="Q87" s="43" t="s">
        <v>98</v>
      </c>
      <c r="R87" s="43" t="s">
        <v>98</v>
      </c>
      <c r="S87" s="46">
        <f t="shared" si="5"/>
        <v>321300</v>
      </c>
    </row>
    <row r="88" spans="2:19" ht="15" customHeight="1" x14ac:dyDescent="0.35">
      <c r="B88" s="40" t="s">
        <v>324</v>
      </c>
      <c r="C88" s="41" t="s">
        <v>325</v>
      </c>
      <c r="D88" s="42" t="s">
        <v>0</v>
      </c>
      <c r="E88" s="40" t="s">
        <v>61</v>
      </c>
      <c r="F88" s="40" t="s">
        <v>62</v>
      </c>
      <c r="G88" s="43" t="s">
        <v>326</v>
      </c>
      <c r="H88" s="40" t="s">
        <v>327</v>
      </c>
      <c r="I88" s="44">
        <v>45468.405555555553</v>
      </c>
      <c r="J88" s="44">
        <v>45468.418449074074</v>
      </c>
      <c r="K88" s="45">
        <v>4319400</v>
      </c>
      <c r="L88" s="45">
        <v>0</v>
      </c>
      <c r="M88" s="45">
        <v>0</v>
      </c>
      <c r="N88" s="45">
        <v>820686</v>
      </c>
      <c r="O88" s="45">
        <v>0</v>
      </c>
      <c r="P88" s="45">
        <v>5140086</v>
      </c>
      <c r="Q88" s="43" t="s">
        <v>98</v>
      </c>
      <c r="R88" s="43" t="s">
        <v>98</v>
      </c>
      <c r="S88" s="46">
        <f t="shared" si="5"/>
        <v>5140086</v>
      </c>
    </row>
    <row r="89" spans="2:19" ht="15" customHeight="1" x14ac:dyDescent="0.35">
      <c r="B89" s="40" t="s">
        <v>328</v>
      </c>
      <c r="C89" s="41" t="s">
        <v>329</v>
      </c>
      <c r="D89" s="42" t="s">
        <v>55</v>
      </c>
      <c r="E89" s="40" t="s">
        <v>61</v>
      </c>
      <c r="F89" s="40" t="s">
        <v>62</v>
      </c>
      <c r="G89" s="43" t="s">
        <v>83</v>
      </c>
      <c r="H89" s="40" t="s">
        <v>84</v>
      </c>
      <c r="I89" s="44">
        <v>45467.516134259262</v>
      </c>
      <c r="J89" s="44">
        <v>45467.520891203705</v>
      </c>
      <c r="K89" s="45">
        <v>170052</v>
      </c>
      <c r="L89" s="45">
        <v>0</v>
      </c>
      <c r="M89" s="45">
        <v>4860</v>
      </c>
      <c r="N89" s="45">
        <v>0</v>
      </c>
      <c r="O89" s="45">
        <v>0</v>
      </c>
      <c r="P89" s="45">
        <v>174912</v>
      </c>
      <c r="Q89" s="43" t="s">
        <v>98</v>
      </c>
      <c r="R89" s="43" t="s">
        <v>98</v>
      </c>
      <c r="S89" s="46">
        <f t="shared" si="5"/>
        <v>174912</v>
      </c>
    </row>
    <row r="90" spans="2:19" ht="15" customHeight="1" x14ac:dyDescent="0.35">
      <c r="B90" s="40" t="s">
        <v>330</v>
      </c>
      <c r="C90" s="41" t="s">
        <v>331</v>
      </c>
      <c r="D90" s="42" t="s">
        <v>0</v>
      </c>
      <c r="E90" s="40" t="s">
        <v>61</v>
      </c>
      <c r="F90" s="40" t="s">
        <v>62</v>
      </c>
      <c r="G90" s="43" t="s">
        <v>269</v>
      </c>
      <c r="H90" s="40" t="s">
        <v>270</v>
      </c>
      <c r="I90" s="44">
        <v>45464.870833333334</v>
      </c>
      <c r="J90" s="44">
        <v>45464.882592592592</v>
      </c>
      <c r="K90" s="45">
        <v>46000000</v>
      </c>
      <c r="L90" s="45">
        <v>0</v>
      </c>
      <c r="M90" s="45">
        <v>0</v>
      </c>
      <c r="N90" s="45">
        <v>0</v>
      </c>
      <c r="O90" s="45">
        <v>0</v>
      </c>
      <c r="P90" s="45">
        <v>46000000</v>
      </c>
      <c r="Q90" s="43" t="s">
        <v>98</v>
      </c>
      <c r="R90" s="43" t="s">
        <v>98</v>
      </c>
      <c r="S90" s="46">
        <f t="shared" si="5"/>
        <v>46000000</v>
      </c>
    </row>
    <row r="91" spans="2:19" ht="15" customHeight="1" x14ac:dyDescent="0.35">
      <c r="B91" s="40" t="s">
        <v>332</v>
      </c>
      <c r="C91" s="41" t="s">
        <v>333</v>
      </c>
      <c r="D91" s="42" t="s">
        <v>55</v>
      </c>
      <c r="E91" s="40" t="s">
        <v>61</v>
      </c>
      <c r="F91" s="40" t="s">
        <v>62</v>
      </c>
      <c r="G91" s="43" t="s">
        <v>83</v>
      </c>
      <c r="H91" s="40" t="s">
        <v>84</v>
      </c>
      <c r="I91" s="44">
        <v>45462.540370370371</v>
      </c>
      <c r="J91" s="44">
        <v>45462.578194444446</v>
      </c>
      <c r="K91" s="45">
        <v>1602173</v>
      </c>
      <c r="L91" s="45">
        <v>0</v>
      </c>
      <c r="M91" s="45">
        <v>4860</v>
      </c>
      <c r="N91" s="45">
        <v>0</v>
      </c>
      <c r="O91" s="45">
        <v>0</v>
      </c>
      <c r="P91" s="45">
        <v>1607033</v>
      </c>
      <c r="Q91" s="43" t="s">
        <v>98</v>
      </c>
      <c r="R91" s="43" t="s">
        <v>98</v>
      </c>
      <c r="S91" s="46">
        <f t="shared" si="5"/>
        <v>1607033</v>
      </c>
    </row>
    <row r="92" spans="2:19" ht="15" customHeight="1" x14ac:dyDescent="0.35">
      <c r="B92" s="40" t="s">
        <v>334</v>
      </c>
      <c r="C92" s="41" t="s">
        <v>335</v>
      </c>
      <c r="D92" s="42" t="s">
        <v>55</v>
      </c>
      <c r="E92" s="40" t="s">
        <v>61</v>
      </c>
      <c r="F92" s="40" t="s">
        <v>62</v>
      </c>
      <c r="G92" s="43" t="s">
        <v>83</v>
      </c>
      <c r="H92" s="40" t="s">
        <v>84</v>
      </c>
      <c r="I92" s="44">
        <v>45462.539004629631</v>
      </c>
      <c r="J92" s="44">
        <v>45462.578993055555</v>
      </c>
      <c r="K92" s="45">
        <v>1094479</v>
      </c>
      <c r="L92" s="45">
        <v>0</v>
      </c>
      <c r="M92" s="45">
        <v>4860</v>
      </c>
      <c r="N92" s="45">
        <v>0</v>
      </c>
      <c r="O92" s="45">
        <v>0</v>
      </c>
      <c r="P92" s="45">
        <v>1099339</v>
      </c>
      <c r="Q92" s="43" t="s">
        <v>98</v>
      </c>
      <c r="R92" s="43" t="s">
        <v>98</v>
      </c>
      <c r="S92" s="46">
        <f t="shared" si="5"/>
        <v>1099339</v>
      </c>
    </row>
    <row r="93" spans="2:19" ht="15" customHeight="1" x14ac:dyDescent="0.35">
      <c r="B93" s="40" t="s">
        <v>336</v>
      </c>
      <c r="C93" s="41" t="s">
        <v>337</v>
      </c>
      <c r="D93" s="42" t="s">
        <v>55</v>
      </c>
      <c r="E93" s="40" t="s">
        <v>61</v>
      </c>
      <c r="F93" s="40" t="s">
        <v>62</v>
      </c>
      <c r="G93" s="43" t="s">
        <v>83</v>
      </c>
      <c r="H93" s="40" t="s">
        <v>84</v>
      </c>
      <c r="I93" s="44">
        <v>45448.477962962963</v>
      </c>
      <c r="J93" s="44">
        <v>45448.517083333332</v>
      </c>
      <c r="K93" s="45">
        <v>1537077</v>
      </c>
      <c r="L93" s="45">
        <v>0</v>
      </c>
      <c r="M93" s="45">
        <v>4860</v>
      </c>
      <c r="N93" s="45">
        <v>0</v>
      </c>
      <c r="O93" s="45">
        <v>0</v>
      </c>
      <c r="P93" s="45">
        <v>1541937</v>
      </c>
      <c r="Q93" s="43" t="s">
        <v>98</v>
      </c>
      <c r="R93" s="43" t="s">
        <v>98</v>
      </c>
      <c r="S93" s="46">
        <f t="shared" si="5"/>
        <v>1541937</v>
      </c>
    </row>
    <row r="94" spans="2:19" ht="15" customHeight="1" x14ac:dyDescent="0.35">
      <c r="B94" s="40" t="s">
        <v>338</v>
      </c>
      <c r="C94" s="41" t="s">
        <v>339</v>
      </c>
      <c r="D94" s="42" t="s">
        <v>58</v>
      </c>
      <c r="E94" s="40" t="s">
        <v>61</v>
      </c>
      <c r="F94" s="40" t="s">
        <v>62</v>
      </c>
      <c r="G94" s="43" t="s">
        <v>340</v>
      </c>
      <c r="H94" s="40" t="s">
        <v>341</v>
      </c>
      <c r="I94" s="44">
        <v>45446.68953703704</v>
      </c>
      <c r="J94" s="44">
        <v>45447.388356481482</v>
      </c>
      <c r="K94" s="45">
        <v>310000</v>
      </c>
      <c r="L94" s="45">
        <v>0</v>
      </c>
      <c r="M94" s="45">
        <v>0</v>
      </c>
      <c r="N94" s="45">
        <v>58900</v>
      </c>
      <c r="O94" s="45">
        <v>0</v>
      </c>
      <c r="P94" s="45">
        <v>368900</v>
      </c>
      <c r="Q94" s="43" t="s">
        <v>98</v>
      </c>
      <c r="R94" s="43" t="s">
        <v>98</v>
      </c>
      <c r="S94" s="46">
        <f t="shared" si="5"/>
        <v>368900</v>
      </c>
    </row>
    <row r="95" spans="2:19" ht="15" customHeight="1" x14ac:dyDescent="0.35">
      <c r="B95" s="40" t="s">
        <v>342</v>
      </c>
      <c r="C95" s="41" t="s">
        <v>343</v>
      </c>
      <c r="D95" s="42" t="s">
        <v>58</v>
      </c>
      <c r="E95" s="40" t="s">
        <v>61</v>
      </c>
      <c r="F95" s="40" t="s">
        <v>62</v>
      </c>
      <c r="G95" s="43" t="s">
        <v>344</v>
      </c>
      <c r="H95" s="40" t="s">
        <v>345</v>
      </c>
      <c r="I95" s="44">
        <v>45446.45521990741</v>
      </c>
      <c r="J95" s="44">
        <v>45447.387650462966</v>
      </c>
      <c r="K95" s="45">
        <v>550000</v>
      </c>
      <c r="L95" s="45">
        <v>0</v>
      </c>
      <c r="M95" s="45">
        <v>0</v>
      </c>
      <c r="N95" s="45">
        <v>104500</v>
      </c>
      <c r="O95" s="45">
        <v>0</v>
      </c>
      <c r="P95" s="45">
        <v>654500</v>
      </c>
      <c r="Q95" s="43" t="s">
        <v>98</v>
      </c>
      <c r="R95" s="43" t="s">
        <v>98</v>
      </c>
      <c r="S95" s="46">
        <f t="shared" si="5"/>
        <v>654500</v>
      </c>
    </row>
    <row r="96" spans="2:19" ht="15" customHeight="1" thickBot="1" x14ac:dyDescent="0.35">
      <c r="B96" s="101" t="s">
        <v>346</v>
      </c>
      <c r="C96" s="51"/>
      <c r="D96" s="51">
        <f>COUNTA(D83:D95)</f>
        <v>13</v>
      </c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102"/>
      <c r="Q96" s="51"/>
      <c r="R96" s="51"/>
      <c r="S96" s="48">
        <f>SUM(S83:S95)</f>
        <v>57736949</v>
      </c>
    </row>
    <row r="97" spans="2:19" ht="15" customHeight="1" x14ac:dyDescent="0.35">
      <c r="B97" s="40" t="s">
        <v>356</v>
      </c>
      <c r="C97" s="41" t="s">
        <v>357</v>
      </c>
      <c r="D97" s="42" t="s">
        <v>55</v>
      </c>
      <c r="E97" s="40" t="s">
        <v>61</v>
      </c>
      <c r="F97" s="40" t="s">
        <v>62</v>
      </c>
      <c r="G97" s="43" t="s">
        <v>83</v>
      </c>
      <c r="H97" s="40" t="s">
        <v>84</v>
      </c>
      <c r="I97" s="44">
        <v>45504.728460648148</v>
      </c>
      <c r="J97" s="44">
        <v>45504.731793981482</v>
      </c>
      <c r="K97" s="45">
        <v>199066</v>
      </c>
      <c r="L97" s="45">
        <v>0</v>
      </c>
      <c r="M97" s="45">
        <v>4860</v>
      </c>
      <c r="N97" s="45">
        <v>0</v>
      </c>
      <c r="O97" s="45">
        <v>0</v>
      </c>
      <c r="P97" s="45">
        <v>203926</v>
      </c>
      <c r="Q97" s="43" t="s">
        <v>98</v>
      </c>
      <c r="R97" s="43" t="s">
        <v>98</v>
      </c>
      <c r="S97" s="46">
        <f>+P97</f>
        <v>203926</v>
      </c>
    </row>
    <row r="98" spans="2:19" ht="15" customHeight="1" x14ac:dyDescent="0.35">
      <c r="B98" s="40" t="s">
        <v>358</v>
      </c>
      <c r="C98" s="41" t="s">
        <v>359</v>
      </c>
      <c r="D98" s="42" t="s">
        <v>55</v>
      </c>
      <c r="E98" s="40" t="s">
        <v>61</v>
      </c>
      <c r="F98" s="40" t="s">
        <v>62</v>
      </c>
      <c r="G98" s="43" t="s">
        <v>83</v>
      </c>
      <c r="H98" s="40" t="s">
        <v>84</v>
      </c>
      <c r="I98" s="44">
        <v>45504.719571759262</v>
      </c>
      <c r="J98" s="44">
        <v>45504.723506944443</v>
      </c>
      <c r="K98" s="45">
        <v>257566</v>
      </c>
      <c r="L98" s="45">
        <v>0</v>
      </c>
      <c r="M98" s="45">
        <v>4860</v>
      </c>
      <c r="N98" s="45">
        <v>0</v>
      </c>
      <c r="O98" s="45">
        <v>0</v>
      </c>
      <c r="P98" s="45">
        <v>262426</v>
      </c>
      <c r="Q98" s="43" t="s">
        <v>98</v>
      </c>
      <c r="R98" s="43" t="s">
        <v>98</v>
      </c>
      <c r="S98" s="46">
        <f t="shared" ref="S98:S130" si="6">+P98</f>
        <v>262426</v>
      </c>
    </row>
    <row r="99" spans="2:19" ht="15" customHeight="1" x14ac:dyDescent="0.35">
      <c r="B99" s="40" t="s">
        <v>360</v>
      </c>
      <c r="C99" s="41" t="s">
        <v>361</v>
      </c>
      <c r="D99" s="42" t="s">
        <v>55</v>
      </c>
      <c r="E99" s="40" t="s">
        <v>61</v>
      </c>
      <c r="F99" s="40" t="s">
        <v>62</v>
      </c>
      <c r="G99" s="43" t="s">
        <v>83</v>
      </c>
      <c r="H99" s="40" t="s">
        <v>84</v>
      </c>
      <c r="I99" s="44">
        <v>45504.704131944447</v>
      </c>
      <c r="J99" s="44">
        <v>45504.707696759258</v>
      </c>
      <c r="K99" s="45">
        <v>199066</v>
      </c>
      <c r="L99" s="45">
        <v>0</v>
      </c>
      <c r="M99" s="45">
        <v>4860</v>
      </c>
      <c r="N99" s="45">
        <v>0</v>
      </c>
      <c r="O99" s="45">
        <v>0</v>
      </c>
      <c r="P99" s="45">
        <v>203926</v>
      </c>
      <c r="Q99" s="43" t="s">
        <v>98</v>
      </c>
      <c r="R99" s="43" t="s">
        <v>98</v>
      </c>
      <c r="S99" s="46">
        <f t="shared" si="6"/>
        <v>203926</v>
      </c>
    </row>
    <row r="100" spans="2:19" ht="15" customHeight="1" x14ac:dyDescent="0.35">
      <c r="B100" s="40" t="s">
        <v>362</v>
      </c>
      <c r="C100" s="41" t="s">
        <v>363</v>
      </c>
      <c r="D100" s="42" t="s">
        <v>55</v>
      </c>
      <c r="E100" s="40" t="s">
        <v>61</v>
      </c>
      <c r="F100" s="40" t="s">
        <v>62</v>
      </c>
      <c r="G100" s="43" t="s">
        <v>83</v>
      </c>
      <c r="H100" s="40" t="s">
        <v>84</v>
      </c>
      <c r="I100" s="44">
        <v>45504.694074074076</v>
      </c>
      <c r="J100" s="44">
        <v>45504.697546296295</v>
      </c>
      <c r="K100" s="45">
        <v>199066</v>
      </c>
      <c r="L100" s="45">
        <v>0</v>
      </c>
      <c r="M100" s="45">
        <v>4860</v>
      </c>
      <c r="N100" s="45">
        <v>0</v>
      </c>
      <c r="O100" s="45">
        <v>0</v>
      </c>
      <c r="P100" s="45">
        <v>203926</v>
      </c>
      <c r="Q100" s="43" t="s">
        <v>98</v>
      </c>
      <c r="R100" s="43" t="s">
        <v>98</v>
      </c>
      <c r="S100" s="46">
        <f t="shared" si="6"/>
        <v>203926</v>
      </c>
    </row>
    <row r="101" spans="2:19" ht="15" customHeight="1" x14ac:dyDescent="0.35">
      <c r="B101" s="40" t="s">
        <v>364</v>
      </c>
      <c r="C101" s="41" t="s">
        <v>365</v>
      </c>
      <c r="D101" s="42" t="s">
        <v>58</v>
      </c>
      <c r="E101" s="40" t="s">
        <v>61</v>
      </c>
      <c r="F101" s="40" t="s">
        <v>62</v>
      </c>
      <c r="G101" s="43" t="s">
        <v>366</v>
      </c>
      <c r="H101" s="40" t="s">
        <v>367</v>
      </c>
      <c r="I101" s="44">
        <v>45504.527708333335</v>
      </c>
      <c r="J101" s="44">
        <v>45504.530578703707</v>
      </c>
      <c r="K101" s="45">
        <v>1046159</v>
      </c>
      <c r="L101" s="45">
        <v>0</v>
      </c>
      <c r="M101" s="45">
        <v>0</v>
      </c>
      <c r="N101" s="45">
        <v>198770.21</v>
      </c>
      <c r="O101" s="45">
        <v>0</v>
      </c>
      <c r="P101" s="45">
        <v>1244929.21</v>
      </c>
      <c r="Q101" s="43" t="s">
        <v>98</v>
      </c>
      <c r="R101" s="43" t="s">
        <v>98</v>
      </c>
      <c r="S101" s="46">
        <f t="shared" si="6"/>
        <v>1244929.21</v>
      </c>
    </row>
    <row r="102" spans="2:19" ht="15" customHeight="1" x14ac:dyDescent="0.35">
      <c r="B102" s="40" t="s">
        <v>368</v>
      </c>
      <c r="C102" s="41" t="s">
        <v>369</v>
      </c>
      <c r="D102" s="42" t="s">
        <v>58</v>
      </c>
      <c r="E102" s="40" t="s">
        <v>61</v>
      </c>
      <c r="F102" s="40" t="s">
        <v>62</v>
      </c>
      <c r="G102" s="43" t="s">
        <v>370</v>
      </c>
      <c r="H102" s="40" t="s">
        <v>371</v>
      </c>
      <c r="I102" s="44">
        <v>45504.435740740744</v>
      </c>
      <c r="J102" s="44">
        <v>45504.441319444442</v>
      </c>
      <c r="K102" s="45">
        <v>185000</v>
      </c>
      <c r="L102" s="45">
        <v>0</v>
      </c>
      <c r="M102" s="45">
        <v>0</v>
      </c>
      <c r="N102" s="45">
        <v>35150</v>
      </c>
      <c r="O102" s="45">
        <v>0</v>
      </c>
      <c r="P102" s="45">
        <v>220150</v>
      </c>
      <c r="Q102" s="43" t="s">
        <v>98</v>
      </c>
      <c r="R102" s="43" t="s">
        <v>98</v>
      </c>
      <c r="S102" s="46">
        <f t="shared" si="6"/>
        <v>220150</v>
      </c>
    </row>
    <row r="103" spans="2:19" ht="15" customHeight="1" x14ac:dyDescent="0.35">
      <c r="B103" s="40" t="s">
        <v>372</v>
      </c>
      <c r="C103" s="41" t="s">
        <v>373</v>
      </c>
      <c r="D103" s="42" t="s">
        <v>58</v>
      </c>
      <c r="E103" s="40" t="s">
        <v>61</v>
      </c>
      <c r="F103" s="40" t="s">
        <v>62</v>
      </c>
      <c r="G103" s="43" t="s">
        <v>374</v>
      </c>
      <c r="H103" s="40" t="s">
        <v>375</v>
      </c>
      <c r="I103" s="44">
        <v>45504.429780092592</v>
      </c>
      <c r="J103" s="44">
        <v>45504.434178240743</v>
      </c>
      <c r="K103" s="45">
        <v>75000</v>
      </c>
      <c r="L103" s="45">
        <v>0</v>
      </c>
      <c r="M103" s="45">
        <v>0</v>
      </c>
      <c r="N103" s="45">
        <v>14250</v>
      </c>
      <c r="O103" s="45">
        <v>0</v>
      </c>
      <c r="P103" s="45">
        <v>89250</v>
      </c>
      <c r="Q103" s="43" t="s">
        <v>98</v>
      </c>
      <c r="R103" s="43" t="s">
        <v>98</v>
      </c>
      <c r="S103" s="46">
        <f t="shared" si="6"/>
        <v>89250</v>
      </c>
    </row>
    <row r="104" spans="2:19" ht="15" customHeight="1" x14ac:dyDescent="0.35">
      <c r="B104" s="40" t="s">
        <v>376</v>
      </c>
      <c r="C104" s="41" t="s">
        <v>377</v>
      </c>
      <c r="D104" s="42" t="s">
        <v>58</v>
      </c>
      <c r="E104" s="40" t="s">
        <v>61</v>
      </c>
      <c r="F104" s="40" t="s">
        <v>62</v>
      </c>
      <c r="G104" s="43" t="s">
        <v>293</v>
      </c>
      <c r="H104" s="40" t="s">
        <v>294</v>
      </c>
      <c r="I104" s="44">
        <v>45504.42423611111</v>
      </c>
      <c r="J104" s="44">
        <v>45504.428495370368</v>
      </c>
      <c r="K104" s="45">
        <v>495000</v>
      </c>
      <c r="L104" s="45">
        <v>0</v>
      </c>
      <c r="M104" s="45">
        <v>0</v>
      </c>
      <c r="N104" s="45">
        <v>94050</v>
      </c>
      <c r="O104" s="45">
        <v>0</v>
      </c>
      <c r="P104" s="45">
        <v>589050</v>
      </c>
      <c r="Q104" s="43" t="s">
        <v>98</v>
      </c>
      <c r="R104" s="43" t="s">
        <v>98</v>
      </c>
      <c r="S104" s="46">
        <f t="shared" si="6"/>
        <v>589050</v>
      </c>
    </row>
    <row r="105" spans="2:19" ht="15" customHeight="1" x14ac:dyDescent="0.35">
      <c r="B105" s="40" t="s">
        <v>378</v>
      </c>
      <c r="C105" s="41" t="s">
        <v>379</v>
      </c>
      <c r="D105" s="42" t="s">
        <v>55</v>
      </c>
      <c r="E105" s="40" t="s">
        <v>61</v>
      </c>
      <c r="F105" s="40" t="s">
        <v>62</v>
      </c>
      <c r="G105" s="43" t="s">
        <v>83</v>
      </c>
      <c r="H105" s="40" t="s">
        <v>84</v>
      </c>
      <c r="I105" s="44">
        <v>45504.402025462965</v>
      </c>
      <c r="J105" s="44">
        <v>45504.408206018517</v>
      </c>
      <c r="K105" s="45">
        <v>195200</v>
      </c>
      <c r="L105" s="45">
        <v>0</v>
      </c>
      <c r="M105" s="45">
        <v>4860</v>
      </c>
      <c r="N105" s="45">
        <v>0</v>
      </c>
      <c r="O105" s="45">
        <v>0</v>
      </c>
      <c r="P105" s="45">
        <v>200060</v>
      </c>
      <c r="Q105" s="43" t="s">
        <v>98</v>
      </c>
      <c r="R105" s="43" t="s">
        <v>98</v>
      </c>
      <c r="S105" s="46">
        <f t="shared" si="6"/>
        <v>200060</v>
      </c>
    </row>
    <row r="106" spans="2:19" ht="15" customHeight="1" x14ac:dyDescent="0.35">
      <c r="B106" s="40" t="s">
        <v>380</v>
      </c>
      <c r="C106" s="41" t="s">
        <v>381</v>
      </c>
      <c r="D106" s="42" t="s">
        <v>55</v>
      </c>
      <c r="E106" s="40" t="s">
        <v>61</v>
      </c>
      <c r="F106" s="40" t="s">
        <v>62</v>
      </c>
      <c r="G106" s="43" t="s">
        <v>83</v>
      </c>
      <c r="H106" s="40" t="s">
        <v>84</v>
      </c>
      <c r="I106" s="44">
        <v>45503.694791666669</v>
      </c>
      <c r="J106" s="44">
        <v>45503.698472222219</v>
      </c>
      <c r="K106" s="45">
        <v>196936</v>
      </c>
      <c r="L106" s="45">
        <v>0</v>
      </c>
      <c r="M106" s="45">
        <v>4860</v>
      </c>
      <c r="N106" s="45">
        <v>0</v>
      </c>
      <c r="O106" s="45">
        <v>0</v>
      </c>
      <c r="P106" s="45">
        <v>201796</v>
      </c>
      <c r="Q106" s="43" t="s">
        <v>98</v>
      </c>
      <c r="R106" s="43" t="s">
        <v>98</v>
      </c>
      <c r="S106" s="46">
        <f t="shared" si="6"/>
        <v>201796</v>
      </c>
    </row>
    <row r="107" spans="2:19" ht="15" customHeight="1" x14ac:dyDescent="0.35">
      <c r="B107" s="40" t="s">
        <v>382</v>
      </c>
      <c r="C107" s="41" t="s">
        <v>383</v>
      </c>
      <c r="D107" s="42" t="s">
        <v>55</v>
      </c>
      <c r="E107" s="40" t="s">
        <v>61</v>
      </c>
      <c r="F107" s="40" t="s">
        <v>62</v>
      </c>
      <c r="G107" s="43" t="s">
        <v>83</v>
      </c>
      <c r="H107" s="40" t="s">
        <v>84</v>
      </c>
      <c r="I107" s="44">
        <v>45503.679872685185</v>
      </c>
      <c r="J107" s="44">
        <v>45503.682349537034</v>
      </c>
      <c r="K107" s="45">
        <v>196936</v>
      </c>
      <c r="L107" s="45">
        <v>0</v>
      </c>
      <c r="M107" s="45">
        <v>4860</v>
      </c>
      <c r="N107" s="45">
        <v>0</v>
      </c>
      <c r="O107" s="45">
        <v>0</v>
      </c>
      <c r="P107" s="45">
        <v>201796</v>
      </c>
      <c r="Q107" s="43" t="s">
        <v>98</v>
      </c>
      <c r="R107" s="43" t="s">
        <v>98</v>
      </c>
      <c r="S107" s="46">
        <f t="shared" si="6"/>
        <v>201796</v>
      </c>
    </row>
    <row r="108" spans="2:19" ht="15" customHeight="1" x14ac:dyDescent="0.35">
      <c r="B108" s="40" t="s">
        <v>384</v>
      </c>
      <c r="C108" s="41" t="s">
        <v>385</v>
      </c>
      <c r="D108" s="42" t="s">
        <v>55</v>
      </c>
      <c r="E108" s="40" t="s">
        <v>61</v>
      </c>
      <c r="F108" s="40" t="s">
        <v>62</v>
      </c>
      <c r="G108" s="43" t="s">
        <v>83</v>
      </c>
      <c r="H108" s="40" t="s">
        <v>84</v>
      </c>
      <c r="I108" s="44">
        <v>45503.506863425922</v>
      </c>
      <c r="J108" s="44">
        <v>45503.510358796295</v>
      </c>
      <c r="K108" s="45">
        <v>10680</v>
      </c>
      <c r="L108" s="45">
        <v>0</v>
      </c>
      <c r="M108" s="45">
        <v>0</v>
      </c>
      <c r="N108" s="45">
        <v>0</v>
      </c>
      <c r="O108" s="45">
        <v>0</v>
      </c>
      <c r="P108" s="45">
        <v>10680</v>
      </c>
      <c r="Q108" s="43" t="s">
        <v>98</v>
      </c>
      <c r="R108" s="43" t="s">
        <v>98</v>
      </c>
      <c r="S108" s="46">
        <f t="shared" si="6"/>
        <v>10680</v>
      </c>
    </row>
    <row r="109" spans="2:19" ht="15" customHeight="1" x14ac:dyDescent="0.35">
      <c r="B109" s="40" t="s">
        <v>386</v>
      </c>
      <c r="C109" s="41" t="s">
        <v>387</v>
      </c>
      <c r="D109" s="42" t="s">
        <v>55</v>
      </c>
      <c r="E109" s="40" t="s">
        <v>61</v>
      </c>
      <c r="F109" s="40" t="s">
        <v>62</v>
      </c>
      <c r="G109" s="43" t="s">
        <v>83</v>
      </c>
      <c r="H109" s="40" t="s">
        <v>84</v>
      </c>
      <c r="I109" s="44">
        <v>45502.733472222222</v>
      </c>
      <c r="J109" s="44">
        <v>45502.737673611111</v>
      </c>
      <c r="K109" s="45">
        <v>188576</v>
      </c>
      <c r="L109" s="45">
        <v>0</v>
      </c>
      <c r="M109" s="45">
        <v>4860</v>
      </c>
      <c r="N109" s="45">
        <v>0</v>
      </c>
      <c r="O109" s="45">
        <v>0</v>
      </c>
      <c r="P109" s="45">
        <v>193436</v>
      </c>
      <c r="Q109" s="43" t="s">
        <v>98</v>
      </c>
      <c r="R109" s="43" t="s">
        <v>98</v>
      </c>
      <c r="S109" s="46">
        <f t="shared" si="6"/>
        <v>193436</v>
      </c>
    </row>
    <row r="110" spans="2:19" ht="15" customHeight="1" x14ac:dyDescent="0.35">
      <c r="B110" s="40" t="s">
        <v>388</v>
      </c>
      <c r="C110" s="41" t="s">
        <v>389</v>
      </c>
      <c r="D110" s="42" t="s">
        <v>55</v>
      </c>
      <c r="E110" s="40" t="s">
        <v>61</v>
      </c>
      <c r="F110" s="40" t="s">
        <v>62</v>
      </c>
      <c r="G110" s="43" t="s">
        <v>83</v>
      </c>
      <c r="H110" s="40" t="s">
        <v>84</v>
      </c>
      <c r="I110" s="44">
        <v>45502.716319444444</v>
      </c>
      <c r="J110" s="44">
        <v>45502.727650462963</v>
      </c>
      <c r="K110" s="45">
        <v>186573</v>
      </c>
      <c r="L110" s="45">
        <v>0</v>
      </c>
      <c r="M110" s="45">
        <v>4860</v>
      </c>
      <c r="N110" s="45">
        <v>0</v>
      </c>
      <c r="O110" s="45">
        <v>0</v>
      </c>
      <c r="P110" s="45">
        <v>191433</v>
      </c>
      <c r="Q110" s="43" t="s">
        <v>98</v>
      </c>
      <c r="R110" s="43" t="s">
        <v>98</v>
      </c>
      <c r="S110" s="46">
        <f t="shared" si="6"/>
        <v>191433</v>
      </c>
    </row>
    <row r="111" spans="2:19" ht="15" customHeight="1" x14ac:dyDescent="0.35">
      <c r="B111" s="40" t="s">
        <v>390</v>
      </c>
      <c r="C111" s="41" t="s">
        <v>391</v>
      </c>
      <c r="D111" s="42" t="s">
        <v>55</v>
      </c>
      <c r="E111" s="40" t="s">
        <v>61</v>
      </c>
      <c r="F111" s="40" t="s">
        <v>62</v>
      </c>
      <c r="G111" s="43" t="s">
        <v>83</v>
      </c>
      <c r="H111" s="40" t="s">
        <v>84</v>
      </c>
      <c r="I111" s="44">
        <v>45502.711331018516</v>
      </c>
      <c r="J111" s="44">
        <v>45502.725613425922</v>
      </c>
      <c r="K111" s="45">
        <v>157972</v>
      </c>
      <c r="L111" s="45">
        <v>0</v>
      </c>
      <c r="M111" s="45">
        <v>4860</v>
      </c>
      <c r="N111" s="45">
        <v>0</v>
      </c>
      <c r="O111" s="45">
        <v>0</v>
      </c>
      <c r="P111" s="45">
        <v>162832</v>
      </c>
      <c r="Q111" s="43" t="s">
        <v>98</v>
      </c>
      <c r="R111" s="43" t="s">
        <v>98</v>
      </c>
      <c r="S111" s="46">
        <f t="shared" si="6"/>
        <v>162832</v>
      </c>
    </row>
    <row r="112" spans="2:19" ht="15" customHeight="1" x14ac:dyDescent="0.35">
      <c r="B112" s="40" t="s">
        <v>392</v>
      </c>
      <c r="C112" s="41" t="s">
        <v>393</v>
      </c>
      <c r="D112" s="42" t="s">
        <v>55</v>
      </c>
      <c r="E112" s="40" t="s">
        <v>61</v>
      </c>
      <c r="F112" s="40" t="s">
        <v>62</v>
      </c>
      <c r="G112" s="43" t="s">
        <v>83</v>
      </c>
      <c r="H112" s="40" t="s">
        <v>84</v>
      </c>
      <c r="I112" s="44">
        <v>45502.678206018521</v>
      </c>
      <c r="J112" s="44">
        <v>45502.679791666669</v>
      </c>
      <c r="K112" s="45">
        <v>979977</v>
      </c>
      <c r="L112" s="45">
        <v>0</v>
      </c>
      <c r="M112" s="45">
        <v>4860</v>
      </c>
      <c r="N112" s="45">
        <v>0</v>
      </c>
      <c r="O112" s="45">
        <v>0</v>
      </c>
      <c r="P112" s="45">
        <v>984837</v>
      </c>
      <c r="Q112" s="43" t="s">
        <v>98</v>
      </c>
      <c r="R112" s="43" t="s">
        <v>98</v>
      </c>
      <c r="S112" s="46">
        <f t="shared" si="6"/>
        <v>984837</v>
      </c>
    </row>
    <row r="113" spans="2:19" ht="15" customHeight="1" x14ac:dyDescent="0.35">
      <c r="B113" s="40" t="s">
        <v>394</v>
      </c>
      <c r="C113" s="41" t="s">
        <v>395</v>
      </c>
      <c r="D113" s="42" t="s">
        <v>55</v>
      </c>
      <c r="E113" s="40" t="s">
        <v>61</v>
      </c>
      <c r="F113" s="40" t="s">
        <v>62</v>
      </c>
      <c r="G113" s="43" t="s">
        <v>83</v>
      </c>
      <c r="H113" s="40" t="s">
        <v>84</v>
      </c>
      <c r="I113" s="44">
        <v>45502.671134259261</v>
      </c>
      <c r="J113" s="44">
        <v>45502.674050925925</v>
      </c>
      <c r="K113" s="45">
        <v>10680</v>
      </c>
      <c r="L113" s="45">
        <v>0</v>
      </c>
      <c r="M113" s="45">
        <v>0</v>
      </c>
      <c r="N113" s="45">
        <v>0</v>
      </c>
      <c r="O113" s="45">
        <v>0</v>
      </c>
      <c r="P113" s="45">
        <v>10680</v>
      </c>
      <c r="Q113" s="43" t="s">
        <v>98</v>
      </c>
      <c r="R113" s="43" t="s">
        <v>98</v>
      </c>
      <c r="S113" s="46">
        <f t="shared" si="6"/>
        <v>10680</v>
      </c>
    </row>
    <row r="114" spans="2:19" ht="15" customHeight="1" x14ac:dyDescent="0.35">
      <c r="B114" s="40" t="s">
        <v>396</v>
      </c>
      <c r="C114" s="41" t="s">
        <v>397</v>
      </c>
      <c r="D114" s="42" t="s">
        <v>55</v>
      </c>
      <c r="E114" s="40" t="s">
        <v>61</v>
      </c>
      <c r="F114" s="40" t="s">
        <v>62</v>
      </c>
      <c r="G114" s="43" t="s">
        <v>83</v>
      </c>
      <c r="H114" s="40" t="s">
        <v>84</v>
      </c>
      <c r="I114" s="44">
        <v>45502.671122685184</v>
      </c>
      <c r="J114" s="44">
        <v>45502.672789351855</v>
      </c>
      <c r="K114" s="45">
        <v>979977</v>
      </c>
      <c r="L114" s="45">
        <v>0</v>
      </c>
      <c r="M114" s="45">
        <v>4860</v>
      </c>
      <c r="N114" s="45">
        <v>0</v>
      </c>
      <c r="O114" s="45">
        <v>0</v>
      </c>
      <c r="P114" s="45">
        <v>984837</v>
      </c>
      <c r="Q114" s="43" t="s">
        <v>98</v>
      </c>
      <c r="R114" s="43" t="s">
        <v>98</v>
      </c>
      <c r="S114" s="46">
        <f t="shared" si="6"/>
        <v>984837</v>
      </c>
    </row>
    <row r="115" spans="2:19" ht="15" customHeight="1" x14ac:dyDescent="0.35">
      <c r="B115" s="40" t="s">
        <v>398</v>
      </c>
      <c r="C115" s="41" t="s">
        <v>399</v>
      </c>
      <c r="D115" s="42" t="s">
        <v>55</v>
      </c>
      <c r="E115" s="40" t="s">
        <v>61</v>
      </c>
      <c r="F115" s="40" t="s">
        <v>62</v>
      </c>
      <c r="G115" s="43" t="s">
        <v>83</v>
      </c>
      <c r="H115" s="40" t="s">
        <v>84</v>
      </c>
      <c r="I115" s="44">
        <v>45502.655821759261</v>
      </c>
      <c r="J115" s="44">
        <v>45502.662789351853</v>
      </c>
      <c r="K115" s="45">
        <v>10680</v>
      </c>
      <c r="L115" s="45">
        <v>0</v>
      </c>
      <c r="M115" s="45">
        <v>0</v>
      </c>
      <c r="N115" s="45">
        <v>0</v>
      </c>
      <c r="O115" s="45">
        <v>0</v>
      </c>
      <c r="P115" s="45">
        <v>10680</v>
      </c>
      <c r="Q115" s="43" t="s">
        <v>98</v>
      </c>
      <c r="R115" s="43" t="s">
        <v>98</v>
      </c>
      <c r="S115" s="46">
        <f t="shared" si="6"/>
        <v>10680</v>
      </c>
    </row>
    <row r="116" spans="2:19" ht="15" customHeight="1" x14ac:dyDescent="0.35">
      <c r="B116" s="40" t="s">
        <v>400</v>
      </c>
      <c r="C116" s="41" t="s">
        <v>401</v>
      </c>
      <c r="D116" s="42" t="s">
        <v>55</v>
      </c>
      <c r="E116" s="40" t="s">
        <v>61</v>
      </c>
      <c r="F116" s="40" t="s">
        <v>62</v>
      </c>
      <c r="G116" s="43" t="s">
        <v>83</v>
      </c>
      <c r="H116" s="40" t="s">
        <v>84</v>
      </c>
      <c r="I116" s="44">
        <v>45502.655810185184</v>
      </c>
      <c r="J116" s="44">
        <v>45502.658993055556</v>
      </c>
      <c r="K116" s="45">
        <v>979977</v>
      </c>
      <c r="L116" s="45">
        <v>0</v>
      </c>
      <c r="M116" s="45">
        <v>4860</v>
      </c>
      <c r="N116" s="45">
        <v>0</v>
      </c>
      <c r="O116" s="45">
        <v>0</v>
      </c>
      <c r="P116" s="45">
        <v>984837</v>
      </c>
      <c r="Q116" s="43" t="s">
        <v>98</v>
      </c>
      <c r="R116" s="43" t="s">
        <v>98</v>
      </c>
      <c r="S116" s="46">
        <f t="shared" si="6"/>
        <v>984837</v>
      </c>
    </row>
    <row r="117" spans="2:19" ht="15" customHeight="1" x14ac:dyDescent="0.35">
      <c r="B117" s="40" t="s">
        <v>402</v>
      </c>
      <c r="C117" s="41" t="s">
        <v>319</v>
      </c>
      <c r="D117" s="42" t="s">
        <v>58</v>
      </c>
      <c r="E117" s="40" t="s">
        <v>61</v>
      </c>
      <c r="F117" s="40" t="s">
        <v>62</v>
      </c>
      <c r="G117" s="43" t="s">
        <v>403</v>
      </c>
      <c r="H117" s="40" t="s">
        <v>404</v>
      </c>
      <c r="I117" s="44">
        <v>45502.405347222222</v>
      </c>
      <c r="J117" s="44">
        <v>45502.451956018522</v>
      </c>
      <c r="K117" s="45">
        <v>450000</v>
      </c>
      <c r="L117" s="45">
        <v>0</v>
      </c>
      <c r="M117" s="45">
        <v>0</v>
      </c>
      <c r="N117" s="45">
        <v>85500</v>
      </c>
      <c r="O117" s="45">
        <v>0</v>
      </c>
      <c r="P117" s="45">
        <v>535500</v>
      </c>
      <c r="Q117" s="43" t="s">
        <v>98</v>
      </c>
      <c r="R117" s="43" t="s">
        <v>98</v>
      </c>
      <c r="S117" s="46">
        <f t="shared" si="6"/>
        <v>535500</v>
      </c>
    </row>
    <row r="118" spans="2:19" ht="15" customHeight="1" x14ac:dyDescent="0.35">
      <c r="B118" s="40" t="s">
        <v>405</v>
      </c>
      <c r="C118" s="41" t="s">
        <v>406</v>
      </c>
      <c r="D118" s="42" t="s">
        <v>55</v>
      </c>
      <c r="E118" s="40" t="s">
        <v>61</v>
      </c>
      <c r="F118" s="40" t="s">
        <v>62</v>
      </c>
      <c r="G118" s="43" t="s">
        <v>83</v>
      </c>
      <c r="H118" s="40" t="s">
        <v>84</v>
      </c>
      <c r="I118" s="44">
        <v>45502.390266203707</v>
      </c>
      <c r="J118" s="44">
        <v>45502.450868055559</v>
      </c>
      <c r="K118" s="45">
        <v>10680</v>
      </c>
      <c r="L118" s="45">
        <v>0</v>
      </c>
      <c r="M118" s="45">
        <v>0</v>
      </c>
      <c r="N118" s="45">
        <v>0</v>
      </c>
      <c r="O118" s="45">
        <v>0</v>
      </c>
      <c r="P118" s="45">
        <v>10680</v>
      </c>
      <c r="Q118" s="43" t="s">
        <v>98</v>
      </c>
      <c r="R118" s="43" t="s">
        <v>98</v>
      </c>
      <c r="S118" s="46">
        <f t="shared" si="6"/>
        <v>10680</v>
      </c>
    </row>
    <row r="119" spans="2:19" ht="15" customHeight="1" x14ac:dyDescent="0.35">
      <c r="B119" s="40" t="s">
        <v>407</v>
      </c>
      <c r="C119" s="41" t="s">
        <v>408</v>
      </c>
      <c r="D119" s="42" t="s">
        <v>55</v>
      </c>
      <c r="E119" s="40" t="s">
        <v>61</v>
      </c>
      <c r="F119" s="40" t="s">
        <v>62</v>
      </c>
      <c r="G119" s="43" t="s">
        <v>83</v>
      </c>
      <c r="H119" s="40" t="s">
        <v>84</v>
      </c>
      <c r="I119" s="44">
        <v>45502.390266203707</v>
      </c>
      <c r="J119" s="44">
        <v>45502.448865740742</v>
      </c>
      <c r="K119" s="45">
        <v>1106061</v>
      </c>
      <c r="L119" s="45">
        <v>0</v>
      </c>
      <c r="M119" s="45">
        <v>4860</v>
      </c>
      <c r="N119" s="45">
        <v>0</v>
      </c>
      <c r="O119" s="45">
        <v>0</v>
      </c>
      <c r="P119" s="45">
        <v>1110921</v>
      </c>
      <c r="Q119" s="43" t="s">
        <v>98</v>
      </c>
      <c r="R119" s="43" t="s">
        <v>98</v>
      </c>
      <c r="S119" s="46">
        <f t="shared" si="6"/>
        <v>1110921</v>
      </c>
    </row>
    <row r="120" spans="2:19" ht="15" customHeight="1" x14ac:dyDescent="0.35">
      <c r="B120" s="40" t="s">
        <v>409</v>
      </c>
      <c r="C120" s="41" t="s">
        <v>410</v>
      </c>
      <c r="D120" s="42" t="s">
        <v>58</v>
      </c>
      <c r="E120" s="40" t="s">
        <v>61</v>
      </c>
      <c r="F120" s="40" t="s">
        <v>62</v>
      </c>
      <c r="G120" s="43" t="s">
        <v>112</v>
      </c>
      <c r="H120" s="40" t="s">
        <v>113</v>
      </c>
      <c r="I120" s="44">
        <v>45496.522106481483</v>
      </c>
      <c r="J120" s="44">
        <v>45496.556921296295</v>
      </c>
      <c r="K120" s="45">
        <v>591602</v>
      </c>
      <c r="L120" s="45">
        <v>0</v>
      </c>
      <c r="M120" s="45">
        <v>0</v>
      </c>
      <c r="N120" s="45">
        <v>112404.38</v>
      </c>
      <c r="O120" s="45">
        <v>0</v>
      </c>
      <c r="P120" s="45">
        <v>704006.38</v>
      </c>
      <c r="Q120" s="43" t="s">
        <v>98</v>
      </c>
      <c r="R120" s="43" t="s">
        <v>98</v>
      </c>
      <c r="S120" s="46">
        <f t="shared" si="6"/>
        <v>704006.38</v>
      </c>
    </row>
    <row r="121" spans="2:19" ht="15" customHeight="1" x14ac:dyDescent="0.35">
      <c r="B121" s="40" t="s">
        <v>411</v>
      </c>
      <c r="C121" s="41" t="s">
        <v>412</v>
      </c>
      <c r="D121" s="42" t="s">
        <v>55</v>
      </c>
      <c r="E121" s="40" t="s">
        <v>61</v>
      </c>
      <c r="F121" s="40" t="s">
        <v>62</v>
      </c>
      <c r="G121" s="43" t="s">
        <v>83</v>
      </c>
      <c r="H121" s="40" t="s">
        <v>84</v>
      </c>
      <c r="I121" s="44">
        <v>45492.515775462962</v>
      </c>
      <c r="J121" s="44">
        <v>45492.518229166664</v>
      </c>
      <c r="K121" s="45">
        <v>1513090</v>
      </c>
      <c r="L121" s="45">
        <v>0</v>
      </c>
      <c r="M121" s="45">
        <v>4860</v>
      </c>
      <c r="N121" s="45">
        <v>0</v>
      </c>
      <c r="O121" s="45">
        <v>0</v>
      </c>
      <c r="P121" s="45">
        <v>1517950</v>
      </c>
      <c r="Q121" s="43" t="s">
        <v>98</v>
      </c>
      <c r="R121" s="43" t="s">
        <v>98</v>
      </c>
      <c r="S121" s="46">
        <f t="shared" si="6"/>
        <v>1517950</v>
      </c>
    </row>
    <row r="122" spans="2:19" ht="15" customHeight="1" x14ac:dyDescent="0.35">
      <c r="B122" s="40" t="s">
        <v>413</v>
      </c>
      <c r="C122" s="41" t="s">
        <v>414</v>
      </c>
      <c r="D122" s="42" t="s">
        <v>27</v>
      </c>
      <c r="E122" s="40" t="s">
        <v>61</v>
      </c>
      <c r="F122" s="40" t="s">
        <v>62</v>
      </c>
      <c r="G122" s="43" t="s">
        <v>415</v>
      </c>
      <c r="H122" s="40" t="s">
        <v>416</v>
      </c>
      <c r="I122" s="44">
        <v>45492.505949074075</v>
      </c>
      <c r="J122" s="44">
        <v>45492.525682870371</v>
      </c>
      <c r="K122" s="45">
        <v>5150000.01</v>
      </c>
      <c r="L122" s="45">
        <v>0</v>
      </c>
      <c r="M122" s="45">
        <v>0</v>
      </c>
      <c r="N122" s="45">
        <v>978500.00190000003</v>
      </c>
      <c r="O122" s="45">
        <v>0</v>
      </c>
      <c r="P122" s="45">
        <v>6128500.0119000003</v>
      </c>
      <c r="Q122" s="43" t="s">
        <v>98</v>
      </c>
      <c r="R122" s="43" t="s">
        <v>98</v>
      </c>
      <c r="S122" s="46">
        <f t="shared" si="6"/>
        <v>6128500.0119000003</v>
      </c>
    </row>
    <row r="123" spans="2:19" ht="15" customHeight="1" x14ac:dyDescent="0.35">
      <c r="B123" s="40" t="s">
        <v>417</v>
      </c>
      <c r="C123" s="41" t="s">
        <v>418</v>
      </c>
      <c r="D123" s="42" t="s">
        <v>55</v>
      </c>
      <c r="E123" s="40" t="s">
        <v>61</v>
      </c>
      <c r="F123" s="40" t="s">
        <v>62</v>
      </c>
      <c r="G123" s="43" t="s">
        <v>83</v>
      </c>
      <c r="H123" s="40" t="s">
        <v>84</v>
      </c>
      <c r="I123" s="44">
        <v>45492.496886574074</v>
      </c>
      <c r="J123" s="44">
        <v>45492.499664351853</v>
      </c>
      <c r="K123" s="45">
        <v>331043</v>
      </c>
      <c r="L123" s="45">
        <v>0</v>
      </c>
      <c r="M123" s="45">
        <v>4860</v>
      </c>
      <c r="N123" s="45">
        <v>0</v>
      </c>
      <c r="O123" s="45">
        <v>0</v>
      </c>
      <c r="P123" s="45">
        <v>335903</v>
      </c>
      <c r="Q123" s="43" t="s">
        <v>98</v>
      </c>
      <c r="R123" s="43" t="s">
        <v>98</v>
      </c>
      <c r="S123" s="46">
        <f t="shared" si="6"/>
        <v>335903</v>
      </c>
    </row>
    <row r="124" spans="2:19" ht="15" customHeight="1" x14ac:dyDescent="0.35">
      <c r="B124" s="40" t="s">
        <v>419</v>
      </c>
      <c r="C124" s="41" t="s">
        <v>420</v>
      </c>
      <c r="D124" s="42" t="s">
        <v>0</v>
      </c>
      <c r="E124" s="40" t="s">
        <v>61</v>
      </c>
      <c r="F124" s="40" t="s">
        <v>62</v>
      </c>
      <c r="G124" s="43" t="s">
        <v>421</v>
      </c>
      <c r="H124" s="40" t="s">
        <v>422</v>
      </c>
      <c r="I124" s="44">
        <v>45485.536111111112</v>
      </c>
      <c r="J124" s="44">
        <v>45485.557581018518</v>
      </c>
      <c r="K124" s="45">
        <v>45265</v>
      </c>
      <c r="L124" s="45">
        <v>0</v>
      </c>
      <c r="M124" s="45">
        <v>0</v>
      </c>
      <c r="N124" s="45">
        <v>8600.35</v>
      </c>
      <c r="O124" s="45">
        <v>0</v>
      </c>
      <c r="P124" s="95">
        <v>53865.35</v>
      </c>
      <c r="Q124" s="43" t="s">
        <v>438</v>
      </c>
      <c r="R124" s="43">
        <v>910.14</v>
      </c>
      <c r="S124" s="46">
        <f>+P124*R124</f>
        <v>49025009.648999996</v>
      </c>
    </row>
    <row r="125" spans="2:19" ht="15" customHeight="1" x14ac:dyDescent="0.35">
      <c r="B125" s="40" t="s">
        <v>423</v>
      </c>
      <c r="C125" s="41" t="s">
        <v>424</v>
      </c>
      <c r="D125" s="42" t="s">
        <v>55</v>
      </c>
      <c r="E125" s="40" t="s">
        <v>61</v>
      </c>
      <c r="F125" s="40" t="s">
        <v>62</v>
      </c>
      <c r="G125" s="43" t="s">
        <v>83</v>
      </c>
      <c r="H125" s="40" t="s">
        <v>84</v>
      </c>
      <c r="I125" s="44">
        <v>45484.737037037034</v>
      </c>
      <c r="J125" s="44">
        <v>45484.759583333333</v>
      </c>
      <c r="K125" s="45">
        <v>288991</v>
      </c>
      <c r="L125" s="45">
        <v>0</v>
      </c>
      <c r="M125" s="45">
        <v>0</v>
      </c>
      <c r="N125" s="45">
        <v>0</v>
      </c>
      <c r="O125" s="45">
        <v>0</v>
      </c>
      <c r="P125" s="45">
        <v>288991</v>
      </c>
      <c r="Q125" s="43" t="s">
        <v>98</v>
      </c>
      <c r="R125" s="43" t="s">
        <v>98</v>
      </c>
      <c r="S125" s="46">
        <f t="shared" si="6"/>
        <v>288991</v>
      </c>
    </row>
    <row r="126" spans="2:19" ht="15" customHeight="1" x14ac:dyDescent="0.35">
      <c r="B126" s="40" t="s">
        <v>425</v>
      </c>
      <c r="C126" s="41" t="s">
        <v>424</v>
      </c>
      <c r="D126" s="42" t="s">
        <v>55</v>
      </c>
      <c r="E126" s="40" t="s">
        <v>61</v>
      </c>
      <c r="F126" s="40" t="s">
        <v>62</v>
      </c>
      <c r="G126" s="43" t="s">
        <v>83</v>
      </c>
      <c r="H126" s="40" t="s">
        <v>84</v>
      </c>
      <c r="I126" s="44">
        <v>45484.703564814816</v>
      </c>
      <c r="J126" s="44">
        <v>45484.75953703704</v>
      </c>
      <c r="K126" s="45">
        <v>229008</v>
      </c>
      <c r="L126" s="45">
        <v>0</v>
      </c>
      <c r="M126" s="45">
        <v>0</v>
      </c>
      <c r="N126" s="45">
        <v>0</v>
      </c>
      <c r="O126" s="45">
        <v>0</v>
      </c>
      <c r="P126" s="45">
        <v>229008</v>
      </c>
      <c r="Q126" s="43" t="s">
        <v>98</v>
      </c>
      <c r="R126" s="43" t="s">
        <v>98</v>
      </c>
      <c r="S126" s="46">
        <f t="shared" si="6"/>
        <v>229008</v>
      </c>
    </row>
    <row r="127" spans="2:19" ht="15" customHeight="1" x14ac:dyDescent="0.35">
      <c r="B127" s="40" t="s">
        <v>426</v>
      </c>
      <c r="C127" s="41" t="s">
        <v>427</v>
      </c>
      <c r="D127" s="42" t="s">
        <v>58</v>
      </c>
      <c r="E127" s="40" t="s">
        <v>61</v>
      </c>
      <c r="F127" s="40" t="s">
        <v>62</v>
      </c>
      <c r="G127" s="43" t="s">
        <v>344</v>
      </c>
      <c r="H127" s="40" t="s">
        <v>345</v>
      </c>
      <c r="I127" s="44">
        <v>45484.579502314817</v>
      </c>
      <c r="J127" s="44">
        <v>45484.600601851853</v>
      </c>
      <c r="K127" s="45">
        <v>240000</v>
      </c>
      <c r="L127" s="45">
        <v>0</v>
      </c>
      <c r="M127" s="45">
        <v>0</v>
      </c>
      <c r="N127" s="45">
        <v>45600</v>
      </c>
      <c r="O127" s="45">
        <v>0</v>
      </c>
      <c r="P127" s="45">
        <v>285600</v>
      </c>
      <c r="Q127" s="43" t="s">
        <v>98</v>
      </c>
      <c r="R127" s="43" t="s">
        <v>98</v>
      </c>
      <c r="S127" s="46">
        <f t="shared" si="6"/>
        <v>285600</v>
      </c>
    </row>
    <row r="128" spans="2:19" ht="15" customHeight="1" x14ac:dyDescent="0.35">
      <c r="B128" s="40" t="s">
        <v>428</v>
      </c>
      <c r="C128" s="41" t="s">
        <v>429</v>
      </c>
      <c r="D128" s="42" t="s">
        <v>0</v>
      </c>
      <c r="E128" s="40" t="s">
        <v>61</v>
      </c>
      <c r="F128" s="40" t="s">
        <v>62</v>
      </c>
      <c r="G128" s="43" t="s">
        <v>430</v>
      </c>
      <c r="H128" s="40" t="s">
        <v>431</v>
      </c>
      <c r="I128" s="44">
        <v>45482.701388888891</v>
      </c>
      <c r="J128" s="44">
        <v>45482.711597222224</v>
      </c>
      <c r="K128" s="45">
        <v>7363822</v>
      </c>
      <c r="L128" s="45">
        <v>0</v>
      </c>
      <c r="M128" s="45">
        <v>0</v>
      </c>
      <c r="N128" s="45">
        <v>1399126.18</v>
      </c>
      <c r="O128" s="45">
        <v>0</v>
      </c>
      <c r="P128" s="45">
        <v>8762948.1799999997</v>
      </c>
      <c r="Q128" s="43" t="s">
        <v>98</v>
      </c>
      <c r="R128" s="43" t="s">
        <v>98</v>
      </c>
      <c r="S128" s="46">
        <f t="shared" si="6"/>
        <v>8762948.1799999997</v>
      </c>
    </row>
    <row r="129" spans="2:19" ht="15" customHeight="1" x14ac:dyDescent="0.35">
      <c r="B129" s="40" t="s">
        <v>432</v>
      </c>
      <c r="C129" s="41" t="s">
        <v>433</v>
      </c>
      <c r="D129" s="42" t="s">
        <v>0</v>
      </c>
      <c r="E129" s="40" t="s">
        <v>61</v>
      </c>
      <c r="F129" s="40" t="s">
        <v>62</v>
      </c>
      <c r="G129" s="43" t="s">
        <v>434</v>
      </c>
      <c r="H129" s="40" t="s">
        <v>435</v>
      </c>
      <c r="I129" s="44">
        <v>45477.719444444447</v>
      </c>
      <c r="J129" s="44">
        <v>45477.733668981484</v>
      </c>
      <c r="K129" s="45">
        <v>2053500</v>
      </c>
      <c r="L129" s="45">
        <v>0</v>
      </c>
      <c r="M129" s="45">
        <v>0</v>
      </c>
      <c r="N129" s="45">
        <v>390165</v>
      </c>
      <c r="O129" s="45">
        <v>0</v>
      </c>
      <c r="P129" s="45">
        <v>2443665</v>
      </c>
      <c r="Q129" s="43" t="s">
        <v>98</v>
      </c>
      <c r="R129" s="43" t="s">
        <v>98</v>
      </c>
      <c r="S129" s="46">
        <f t="shared" si="6"/>
        <v>2443665</v>
      </c>
    </row>
    <row r="130" spans="2:19" ht="15" customHeight="1" x14ac:dyDescent="0.35">
      <c r="B130" s="40" t="s">
        <v>436</v>
      </c>
      <c r="C130" s="41" t="s">
        <v>437</v>
      </c>
      <c r="D130" s="42" t="s">
        <v>55</v>
      </c>
      <c r="E130" s="40" t="s">
        <v>61</v>
      </c>
      <c r="F130" s="40" t="s">
        <v>62</v>
      </c>
      <c r="G130" s="43" t="s">
        <v>83</v>
      </c>
      <c r="H130" s="40" t="s">
        <v>84</v>
      </c>
      <c r="I130" s="44">
        <v>45474.748680555553</v>
      </c>
      <c r="J130" s="44">
        <v>45474.766192129631</v>
      </c>
      <c r="K130" s="45">
        <v>183886</v>
      </c>
      <c r="L130" s="45">
        <v>0</v>
      </c>
      <c r="M130" s="45">
        <v>4860</v>
      </c>
      <c r="N130" s="45">
        <v>0</v>
      </c>
      <c r="O130" s="45">
        <v>0</v>
      </c>
      <c r="P130" s="45">
        <v>188746</v>
      </c>
      <c r="Q130" s="43" t="s">
        <v>98</v>
      </c>
      <c r="R130" s="43" t="s">
        <v>98</v>
      </c>
      <c r="S130" s="46">
        <f t="shared" si="6"/>
        <v>188746</v>
      </c>
    </row>
    <row r="131" spans="2:19" ht="15" customHeight="1" thickBot="1" x14ac:dyDescent="0.35">
      <c r="B131" s="101" t="s">
        <v>439</v>
      </c>
      <c r="C131" s="51"/>
      <c r="D131" s="51">
        <f>COUNTA(D97:D130)</f>
        <v>34</v>
      </c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102"/>
      <c r="Q131" s="51"/>
      <c r="R131" s="51"/>
      <c r="S131" s="48">
        <f>SUM(S97:S130)</f>
        <v>78722915.430900007</v>
      </c>
    </row>
    <row r="132" spans="2:19" ht="15" customHeight="1" x14ac:dyDescent="0.35">
      <c r="B132" s="40" t="s">
        <v>463</v>
      </c>
      <c r="C132" s="41" t="s">
        <v>464</v>
      </c>
      <c r="D132" s="42" t="s">
        <v>55</v>
      </c>
      <c r="E132" s="40" t="s">
        <v>61</v>
      </c>
      <c r="F132" s="40" t="s">
        <v>62</v>
      </c>
      <c r="G132" s="43" t="s">
        <v>465</v>
      </c>
      <c r="H132" s="40" t="s">
        <v>466</v>
      </c>
      <c r="I132" s="44">
        <v>45531.446759259263</v>
      </c>
      <c r="J132" s="44">
        <v>45531.698217592595</v>
      </c>
      <c r="K132" s="45">
        <v>4450000</v>
      </c>
      <c r="L132" s="45">
        <v>489500</v>
      </c>
      <c r="M132" s="45">
        <v>0</v>
      </c>
      <c r="N132" s="45">
        <v>752495</v>
      </c>
      <c r="O132" s="45">
        <v>0</v>
      </c>
      <c r="P132" s="45">
        <v>4712995</v>
      </c>
      <c r="Q132" s="43" t="s">
        <v>98</v>
      </c>
      <c r="R132" s="43" t="s">
        <v>98</v>
      </c>
      <c r="S132" s="46">
        <f>+P132</f>
        <v>4712995</v>
      </c>
    </row>
    <row r="133" spans="2:19" ht="15" customHeight="1" x14ac:dyDescent="0.35">
      <c r="B133" s="40" t="s">
        <v>467</v>
      </c>
      <c r="C133" s="41" t="s">
        <v>468</v>
      </c>
      <c r="D133" s="42" t="s">
        <v>58</v>
      </c>
      <c r="E133" s="40" t="s">
        <v>61</v>
      </c>
      <c r="F133" s="40" t="s">
        <v>62</v>
      </c>
      <c r="G133" s="43" t="s">
        <v>469</v>
      </c>
      <c r="H133" s="40" t="s">
        <v>470</v>
      </c>
      <c r="I133" s="44">
        <v>45525.65520833333</v>
      </c>
      <c r="J133" s="44">
        <v>45527.452337962961</v>
      </c>
      <c r="K133" s="45">
        <v>283195</v>
      </c>
      <c r="L133" s="45">
        <v>0</v>
      </c>
      <c r="M133" s="45">
        <v>0</v>
      </c>
      <c r="N133" s="45">
        <v>53807.05</v>
      </c>
      <c r="O133" s="45">
        <v>0</v>
      </c>
      <c r="P133" s="45">
        <v>337002.05</v>
      </c>
      <c r="Q133" s="43" t="s">
        <v>98</v>
      </c>
      <c r="R133" s="43" t="s">
        <v>98</v>
      </c>
      <c r="S133" s="46">
        <f t="shared" ref="S133:S167" si="7">+P133</f>
        <v>337002.05</v>
      </c>
    </row>
    <row r="134" spans="2:19" ht="15" customHeight="1" x14ac:dyDescent="0.35">
      <c r="B134" s="40" t="s">
        <v>471</v>
      </c>
      <c r="C134" s="41" t="s">
        <v>472</v>
      </c>
      <c r="D134" s="42" t="s">
        <v>58</v>
      </c>
      <c r="E134" s="40" t="s">
        <v>61</v>
      </c>
      <c r="F134" s="40" t="s">
        <v>62</v>
      </c>
      <c r="G134" s="43" t="s">
        <v>473</v>
      </c>
      <c r="H134" s="40" t="s">
        <v>474</v>
      </c>
      <c r="I134" s="44">
        <v>45525.645520833335</v>
      </c>
      <c r="J134" s="44">
        <v>45527.451562499999</v>
      </c>
      <c r="K134" s="45">
        <v>1950000</v>
      </c>
      <c r="L134" s="45">
        <v>0</v>
      </c>
      <c r="M134" s="45">
        <v>0</v>
      </c>
      <c r="N134" s="45">
        <v>0</v>
      </c>
      <c r="O134" s="45">
        <v>0</v>
      </c>
      <c r="P134" s="45">
        <v>1950000</v>
      </c>
      <c r="Q134" s="43" t="s">
        <v>98</v>
      </c>
      <c r="R134" s="43" t="s">
        <v>98</v>
      </c>
      <c r="S134" s="46">
        <f t="shared" si="7"/>
        <v>1950000</v>
      </c>
    </row>
    <row r="135" spans="2:19" ht="15" customHeight="1" x14ac:dyDescent="0.35">
      <c r="B135" s="40" t="s">
        <v>475</v>
      </c>
      <c r="C135" s="41" t="s">
        <v>476</v>
      </c>
      <c r="D135" s="42" t="s">
        <v>55</v>
      </c>
      <c r="E135" s="40" t="s">
        <v>61</v>
      </c>
      <c r="F135" s="40" t="s">
        <v>62</v>
      </c>
      <c r="G135" s="43" t="s">
        <v>83</v>
      </c>
      <c r="H135" s="40" t="s">
        <v>84</v>
      </c>
      <c r="I135" s="44">
        <v>45524.696840277778</v>
      </c>
      <c r="J135" s="44">
        <v>45524.706250000003</v>
      </c>
      <c r="K135" s="45">
        <v>733668</v>
      </c>
      <c r="L135" s="45">
        <v>0</v>
      </c>
      <c r="M135" s="45">
        <v>19440</v>
      </c>
      <c r="N135" s="45">
        <v>0</v>
      </c>
      <c r="O135" s="45">
        <v>0</v>
      </c>
      <c r="P135" s="45">
        <v>753108</v>
      </c>
      <c r="Q135" s="43" t="s">
        <v>98</v>
      </c>
      <c r="R135" s="43" t="s">
        <v>98</v>
      </c>
      <c r="S135" s="46">
        <f t="shared" si="7"/>
        <v>753108</v>
      </c>
    </row>
    <row r="136" spans="2:19" ht="15" customHeight="1" x14ac:dyDescent="0.35">
      <c r="B136" s="40" t="s">
        <v>477</v>
      </c>
      <c r="C136" s="41" t="s">
        <v>478</v>
      </c>
      <c r="D136" s="42" t="s">
        <v>58</v>
      </c>
      <c r="E136" s="40" t="s">
        <v>61</v>
      </c>
      <c r="F136" s="40" t="s">
        <v>62</v>
      </c>
      <c r="G136" s="43" t="s">
        <v>479</v>
      </c>
      <c r="H136" s="40" t="s">
        <v>480</v>
      </c>
      <c r="I136" s="44">
        <v>45523.733310185184</v>
      </c>
      <c r="J136" s="44">
        <v>45523.750081018516</v>
      </c>
      <c r="K136" s="45">
        <v>200000</v>
      </c>
      <c r="L136" s="45">
        <v>0</v>
      </c>
      <c r="M136" s="45">
        <v>0</v>
      </c>
      <c r="N136" s="45">
        <v>38000</v>
      </c>
      <c r="O136" s="45">
        <v>0</v>
      </c>
      <c r="P136" s="45">
        <v>238000</v>
      </c>
      <c r="Q136" s="43" t="s">
        <v>98</v>
      </c>
      <c r="R136" s="43" t="s">
        <v>98</v>
      </c>
      <c r="S136" s="46">
        <f t="shared" si="7"/>
        <v>238000</v>
      </c>
    </row>
    <row r="137" spans="2:19" ht="15" customHeight="1" x14ac:dyDescent="0.35">
      <c r="B137" s="40" t="s">
        <v>481</v>
      </c>
      <c r="C137" s="41" t="s">
        <v>482</v>
      </c>
      <c r="D137" s="42" t="s">
        <v>55</v>
      </c>
      <c r="E137" s="40" t="s">
        <v>61</v>
      </c>
      <c r="F137" s="40" t="s">
        <v>62</v>
      </c>
      <c r="G137" s="43" t="s">
        <v>83</v>
      </c>
      <c r="H137" s="40" t="s">
        <v>84</v>
      </c>
      <c r="I137" s="44">
        <v>45518.529652777775</v>
      </c>
      <c r="J137" s="44">
        <v>45518.537812499999</v>
      </c>
      <c r="K137" s="45">
        <v>146742</v>
      </c>
      <c r="L137" s="45">
        <v>0</v>
      </c>
      <c r="M137" s="45">
        <v>4860</v>
      </c>
      <c r="N137" s="45">
        <v>0</v>
      </c>
      <c r="O137" s="45">
        <v>0</v>
      </c>
      <c r="P137" s="45">
        <v>151602</v>
      </c>
      <c r="Q137" s="43" t="s">
        <v>98</v>
      </c>
      <c r="R137" s="43" t="s">
        <v>98</v>
      </c>
      <c r="S137" s="46">
        <f t="shared" si="7"/>
        <v>151602</v>
      </c>
    </row>
    <row r="138" spans="2:19" ht="15" customHeight="1" x14ac:dyDescent="0.35">
      <c r="B138" s="40" t="s">
        <v>483</v>
      </c>
      <c r="C138" s="41" t="s">
        <v>484</v>
      </c>
      <c r="D138" s="42" t="s">
        <v>55</v>
      </c>
      <c r="E138" s="40" t="s">
        <v>61</v>
      </c>
      <c r="F138" s="40" t="s">
        <v>62</v>
      </c>
      <c r="G138" s="43" t="s">
        <v>83</v>
      </c>
      <c r="H138" s="40" t="s">
        <v>84</v>
      </c>
      <c r="I138" s="44">
        <v>45517.573391203703</v>
      </c>
      <c r="J138" s="44">
        <v>45517.594722222224</v>
      </c>
      <c r="K138" s="45">
        <v>134236</v>
      </c>
      <c r="L138" s="45">
        <v>0</v>
      </c>
      <c r="M138" s="45">
        <v>0</v>
      </c>
      <c r="N138" s="45">
        <v>0</v>
      </c>
      <c r="O138" s="45">
        <v>0</v>
      </c>
      <c r="P138" s="45">
        <v>134236</v>
      </c>
      <c r="Q138" s="43" t="s">
        <v>98</v>
      </c>
      <c r="R138" s="43" t="s">
        <v>98</v>
      </c>
      <c r="S138" s="46">
        <f t="shared" si="7"/>
        <v>134236</v>
      </c>
    </row>
    <row r="139" spans="2:19" ht="15" customHeight="1" x14ac:dyDescent="0.35">
      <c r="B139" s="40" t="s">
        <v>485</v>
      </c>
      <c r="C139" s="41" t="s">
        <v>486</v>
      </c>
      <c r="D139" s="42" t="s">
        <v>58</v>
      </c>
      <c r="E139" s="40" t="s">
        <v>61</v>
      </c>
      <c r="F139" s="40" t="s">
        <v>62</v>
      </c>
      <c r="G139" s="43" t="s">
        <v>159</v>
      </c>
      <c r="H139" s="40" t="s">
        <v>160</v>
      </c>
      <c r="I139" s="44">
        <v>45517.571331018517</v>
      </c>
      <c r="J139" s="44">
        <v>45518.483414351853</v>
      </c>
      <c r="K139" s="45">
        <v>560000</v>
      </c>
      <c r="L139" s="45">
        <v>0</v>
      </c>
      <c r="M139" s="45">
        <v>0</v>
      </c>
      <c r="N139" s="45">
        <v>106400</v>
      </c>
      <c r="O139" s="45">
        <v>0</v>
      </c>
      <c r="P139" s="45">
        <v>666400</v>
      </c>
      <c r="Q139" s="43" t="s">
        <v>98</v>
      </c>
      <c r="R139" s="43" t="s">
        <v>98</v>
      </c>
      <c r="S139" s="46">
        <f t="shared" si="7"/>
        <v>666400</v>
      </c>
    </row>
    <row r="140" spans="2:19" ht="15" customHeight="1" x14ac:dyDescent="0.35">
      <c r="B140" s="40" t="s">
        <v>487</v>
      </c>
      <c r="C140" s="41" t="s">
        <v>484</v>
      </c>
      <c r="D140" s="42" t="s">
        <v>55</v>
      </c>
      <c r="E140" s="40" t="s">
        <v>61</v>
      </c>
      <c r="F140" s="40" t="s">
        <v>62</v>
      </c>
      <c r="G140" s="43" t="s">
        <v>83</v>
      </c>
      <c r="H140" s="40" t="s">
        <v>84</v>
      </c>
      <c r="I140" s="44">
        <v>45517.565636574072</v>
      </c>
      <c r="J140" s="44">
        <v>45517.594664351855</v>
      </c>
      <c r="K140" s="45">
        <v>309066</v>
      </c>
      <c r="L140" s="45">
        <v>0</v>
      </c>
      <c r="M140" s="45">
        <v>0</v>
      </c>
      <c r="N140" s="45">
        <v>0</v>
      </c>
      <c r="O140" s="45">
        <v>0</v>
      </c>
      <c r="P140" s="45">
        <v>309066</v>
      </c>
      <c r="Q140" s="43" t="s">
        <v>98</v>
      </c>
      <c r="R140" s="43" t="s">
        <v>98</v>
      </c>
      <c r="S140" s="46">
        <f t="shared" si="7"/>
        <v>309066</v>
      </c>
    </row>
    <row r="141" spans="2:19" ht="15" customHeight="1" x14ac:dyDescent="0.35">
      <c r="B141" s="40" t="s">
        <v>488</v>
      </c>
      <c r="C141" s="41" t="s">
        <v>489</v>
      </c>
      <c r="D141" s="42" t="s">
        <v>55</v>
      </c>
      <c r="E141" s="40" t="s">
        <v>61</v>
      </c>
      <c r="F141" s="40" t="s">
        <v>62</v>
      </c>
      <c r="G141" s="43" t="s">
        <v>83</v>
      </c>
      <c r="H141" s="40" t="s">
        <v>84</v>
      </c>
      <c r="I141" s="44">
        <v>45516.793645833335</v>
      </c>
      <c r="J141" s="44">
        <v>45516.799733796295</v>
      </c>
      <c r="K141" s="45">
        <v>198902</v>
      </c>
      <c r="L141" s="45">
        <v>0</v>
      </c>
      <c r="M141" s="45">
        <v>4860</v>
      </c>
      <c r="N141" s="45">
        <v>0</v>
      </c>
      <c r="O141" s="45">
        <v>0</v>
      </c>
      <c r="P141" s="45">
        <v>203762</v>
      </c>
      <c r="Q141" s="43" t="s">
        <v>98</v>
      </c>
      <c r="R141" s="43" t="s">
        <v>98</v>
      </c>
      <c r="S141" s="46">
        <f t="shared" si="7"/>
        <v>203762</v>
      </c>
    </row>
    <row r="142" spans="2:19" ht="15" customHeight="1" x14ac:dyDescent="0.35">
      <c r="B142" s="40" t="s">
        <v>490</v>
      </c>
      <c r="C142" s="41" t="s">
        <v>491</v>
      </c>
      <c r="D142" s="42" t="s">
        <v>55</v>
      </c>
      <c r="E142" s="40" t="s">
        <v>61</v>
      </c>
      <c r="F142" s="40" t="s">
        <v>62</v>
      </c>
      <c r="G142" s="43" t="s">
        <v>83</v>
      </c>
      <c r="H142" s="40" t="s">
        <v>84</v>
      </c>
      <c r="I142" s="44">
        <v>45516.788078703707</v>
      </c>
      <c r="J142" s="44">
        <v>45516.799895833334</v>
      </c>
      <c r="K142" s="45">
        <v>148203</v>
      </c>
      <c r="L142" s="45">
        <v>0</v>
      </c>
      <c r="M142" s="45">
        <v>4860</v>
      </c>
      <c r="N142" s="45">
        <v>0</v>
      </c>
      <c r="O142" s="45">
        <v>0</v>
      </c>
      <c r="P142" s="45">
        <v>153063</v>
      </c>
      <c r="Q142" s="43" t="s">
        <v>98</v>
      </c>
      <c r="R142" s="43" t="s">
        <v>98</v>
      </c>
      <c r="S142" s="46">
        <f t="shared" si="7"/>
        <v>153063</v>
      </c>
    </row>
    <row r="143" spans="2:19" ht="15" customHeight="1" x14ac:dyDescent="0.35">
      <c r="B143" s="40" t="s">
        <v>492</v>
      </c>
      <c r="C143" s="41" t="s">
        <v>493</v>
      </c>
      <c r="D143" s="42" t="s">
        <v>55</v>
      </c>
      <c r="E143" s="40" t="s">
        <v>61</v>
      </c>
      <c r="F143" s="40" t="s">
        <v>62</v>
      </c>
      <c r="G143" s="43" t="s">
        <v>83</v>
      </c>
      <c r="H143" s="40" t="s">
        <v>84</v>
      </c>
      <c r="I143" s="44">
        <v>45516.673900462964</v>
      </c>
      <c r="J143" s="44">
        <v>45516.69462962963</v>
      </c>
      <c r="K143" s="45">
        <v>10680</v>
      </c>
      <c r="L143" s="45">
        <v>0</v>
      </c>
      <c r="M143" s="45">
        <v>0</v>
      </c>
      <c r="N143" s="45">
        <v>0</v>
      </c>
      <c r="O143" s="45">
        <v>0</v>
      </c>
      <c r="P143" s="45">
        <v>10680</v>
      </c>
      <c r="Q143" s="43" t="s">
        <v>98</v>
      </c>
      <c r="R143" s="43" t="s">
        <v>98</v>
      </c>
      <c r="S143" s="46">
        <f t="shared" si="7"/>
        <v>10680</v>
      </c>
    </row>
    <row r="144" spans="2:19" ht="15" customHeight="1" x14ac:dyDescent="0.35">
      <c r="B144" s="40" t="s">
        <v>494</v>
      </c>
      <c r="C144" s="41" t="s">
        <v>495</v>
      </c>
      <c r="D144" s="42" t="s">
        <v>55</v>
      </c>
      <c r="E144" s="40" t="s">
        <v>61</v>
      </c>
      <c r="F144" s="40" t="s">
        <v>62</v>
      </c>
      <c r="G144" s="43" t="s">
        <v>83</v>
      </c>
      <c r="H144" s="40" t="s">
        <v>84</v>
      </c>
      <c r="I144" s="44">
        <v>45516.673888888887</v>
      </c>
      <c r="J144" s="44">
        <v>45516.694687499999</v>
      </c>
      <c r="K144" s="45">
        <v>1428742</v>
      </c>
      <c r="L144" s="45">
        <v>0</v>
      </c>
      <c r="M144" s="45">
        <v>4860</v>
      </c>
      <c r="N144" s="45">
        <v>0</v>
      </c>
      <c r="O144" s="45">
        <v>0</v>
      </c>
      <c r="P144" s="45">
        <v>1433602</v>
      </c>
      <c r="Q144" s="43" t="s">
        <v>98</v>
      </c>
      <c r="R144" s="43" t="s">
        <v>98</v>
      </c>
      <c r="S144" s="46">
        <f t="shared" si="7"/>
        <v>1433602</v>
      </c>
    </row>
    <row r="145" spans="2:19" ht="15" customHeight="1" x14ac:dyDescent="0.35">
      <c r="B145" s="40" t="s">
        <v>496</v>
      </c>
      <c r="C145" s="41" t="s">
        <v>497</v>
      </c>
      <c r="D145" s="42" t="s">
        <v>55</v>
      </c>
      <c r="E145" s="40" t="s">
        <v>61</v>
      </c>
      <c r="F145" s="40" t="s">
        <v>62</v>
      </c>
      <c r="G145" s="43" t="s">
        <v>83</v>
      </c>
      <c r="H145" s="40" t="s">
        <v>84</v>
      </c>
      <c r="I145" s="44">
        <v>45513.802025462966</v>
      </c>
      <c r="J145" s="44">
        <v>45513.806064814817</v>
      </c>
      <c r="K145" s="45">
        <v>1114214</v>
      </c>
      <c r="L145" s="45">
        <v>0</v>
      </c>
      <c r="M145" s="45">
        <v>4860</v>
      </c>
      <c r="N145" s="45">
        <v>0</v>
      </c>
      <c r="O145" s="45">
        <v>0</v>
      </c>
      <c r="P145" s="45">
        <v>1119074</v>
      </c>
      <c r="Q145" s="43" t="s">
        <v>98</v>
      </c>
      <c r="R145" s="43" t="s">
        <v>98</v>
      </c>
      <c r="S145" s="46">
        <f t="shared" si="7"/>
        <v>1119074</v>
      </c>
    </row>
    <row r="146" spans="2:19" ht="15" customHeight="1" x14ac:dyDescent="0.35">
      <c r="B146" s="40" t="s">
        <v>498</v>
      </c>
      <c r="C146" s="41" t="s">
        <v>499</v>
      </c>
      <c r="D146" s="42" t="s">
        <v>55</v>
      </c>
      <c r="E146" s="40" t="s">
        <v>61</v>
      </c>
      <c r="F146" s="40" t="s">
        <v>62</v>
      </c>
      <c r="G146" s="43" t="s">
        <v>83</v>
      </c>
      <c r="H146" s="40" t="s">
        <v>84</v>
      </c>
      <c r="I146" s="44">
        <v>45513.474756944444</v>
      </c>
      <c r="J146" s="44">
        <v>45513.493275462963</v>
      </c>
      <c r="K146" s="45">
        <v>690675</v>
      </c>
      <c r="L146" s="45">
        <v>0</v>
      </c>
      <c r="M146" s="45">
        <v>14580</v>
      </c>
      <c r="N146" s="45">
        <v>0</v>
      </c>
      <c r="O146" s="45">
        <v>0</v>
      </c>
      <c r="P146" s="45">
        <v>705255</v>
      </c>
      <c r="Q146" s="43" t="s">
        <v>98</v>
      </c>
      <c r="R146" s="43" t="s">
        <v>98</v>
      </c>
      <c r="S146" s="46">
        <f t="shared" si="7"/>
        <v>705255</v>
      </c>
    </row>
    <row r="147" spans="2:19" ht="15" customHeight="1" x14ac:dyDescent="0.35">
      <c r="B147" s="40" t="s">
        <v>500</v>
      </c>
      <c r="C147" s="41" t="s">
        <v>501</v>
      </c>
      <c r="D147" s="42" t="s">
        <v>55</v>
      </c>
      <c r="E147" s="40" t="s">
        <v>61</v>
      </c>
      <c r="F147" s="40" t="s">
        <v>62</v>
      </c>
      <c r="G147" s="43" t="s">
        <v>83</v>
      </c>
      <c r="H147" s="40" t="s">
        <v>84</v>
      </c>
      <c r="I147" s="44">
        <v>45513.469965277778</v>
      </c>
      <c r="J147" s="44">
        <v>45513.493541666663</v>
      </c>
      <c r="K147" s="45">
        <v>728832</v>
      </c>
      <c r="L147" s="45">
        <v>0</v>
      </c>
      <c r="M147" s="45">
        <v>14580</v>
      </c>
      <c r="N147" s="45">
        <v>0</v>
      </c>
      <c r="O147" s="45">
        <v>0</v>
      </c>
      <c r="P147" s="45">
        <v>743412</v>
      </c>
      <c r="Q147" s="43" t="s">
        <v>98</v>
      </c>
      <c r="R147" s="43" t="s">
        <v>98</v>
      </c>
      <c r="S147" s="46">
        <f t="shared" si="7"/>
        <v>743412</v>
      </c>
    </row>
    <row r="148" spans="2:19" ht="15" customHeight="1" x14ac:dyDescent="0.35">
      <c r="B148" s="40" t="s">
        <v>502</v>
      </c>
      <c r="C148" s="41" t="s">
        <v>503</v>
      </c>
      <c r="D148" s="42" t="s">
        <v>55</v>
      </c>
      <c r="E148" s="40" t="s">
        <v>61</v>
      </c>
      <c r="F148" s="40" t="s">
        <v>62</v>
      </c>
      <c r="G148" s="43" t="s">
        <v>83</v>
      </c>
      <c r="H148" s="40" t="s">
        <v>84</v>
      </c>
      <c r="I148" s="44">
        <v>45512.580231481479</v>
      </c>
      <c r="J148" s="44">
        <v>45512.587627314817</v>
      </c>
      <c r="K148" s="45">
        <v>32040</v>
      </c>
      <c r="L148" s="45">
        <v>0</v>
      </c>
      <c r="M148" s="45">
        <v>0</v>
      </c>
      <c r="N148" s="45">
        <v>0</v>
      </c>
      <c r="O148" s="45">
        <v>0</v>
      </c>
      <c r="P148" s="45">
        <v>32040</v>
      </c>
      <c r="Q148" s="43" t="s">
        <v>98</v>
      </c>
      <c r="R148" s="43" t="s">
        <v>98</v>
      </c>
      <c r="S148" s="46">
        <f t="shared" si="7"/>
        <v>32040</v>
      </c>
    </row>
    <row r="149" spans="2:19" ht="15" customHeight="1" x14ac:dyDescent="0.35">
      <c r="B149" s="40" t="s">
        <v>504</v>
      </c>
      <c r="C149" s="41" t="s">
        <v>505</v>
      </c>
      <c r="D149" s="42" t="s">
        <v>55</v>
      </c>
      <c r="E149" s="40" t="s">
        <v>61</v>
      </c>
      <c r="F149" s="40" t="s">
        <v>62</v>
      </c>
      <c r="G149" s="43" t="s">
        <v>83</v>
      </c>
      <c r="H149" s="40" t="s">
        <v>84</v>
      </c>
      <c r="I149" s="44">
        <v>45512.58021990741</v>
      </c>
      <c r="J149" s="44">
        <v>45512.589421296296</v>
      </c>
      <c r="K149" s="45">
        <v>3257304</v>
      </c>
      <c r="L149" s="45">
        <v>0</v>
      </c>
      <c r="M149" s="45">
        <v>14580</v>
      </c>
      <c r="N149" s="45">
        <v>0</v>
      </c>
      <c r="O149" s="45">
        <v>0</v>
      </c>
      <c r="P149" s="45">
        <v>3271884</v>
      </c>
      <c r="Q149" s="43" t="s">
        <v>98</v>
      </c>
      <c r="R149" s="43" t="s">
        <v>98</v>
      </c>
      <c r="S149" s="46">
        <f t="shared" si="7"/>
        <v>3271884</v>
      </c>
    </row>
    <row r="150" spans="2:19" ht="15" customHeight="1" x14ac:dyDescent="0.35">
      <c r="B150" s="40" t="s">
        <v>506</v>
      </c>
      <c r="C150" s="41" t="s">
        <v>329</v>
      </c>
      <c r="D150" s="42" t="s">
        <v>55</v>
      </c>
      <c r="E150" s="40" t="s">
        <v>61</v>
      </c>
      <c r="F150" s="40" t="s">
        <v>62</v>
      </c>
      <c r="G150" s="43" t="s">
        <v>83</v>
      </c>
      <c r="H150" s="40" t="s">
        <v>84</v>
      </c>
      <c r="I150" s="44">
        <v>45511.747175925928</v>
      </c>
      <c r="J150" s="44">
        <v>45511.75440972222</v>
      </c>
      <c r="K150" s="45">
        <v>176592</v>
      </c>
      <c r="L150" s="45">
        <v>0</v>
      </c>
      <c r="M150" s="45">
        <v>4860</v>
      </c>
      <c r="N150" s="45">
        <v>0</v>
      </c>
      <c r="O150" s="45">
        <v>0</v>
      </c>
      <c r="P150" s="45">
        <v>181452</v>
      </c>
      <c r="Q150" s="43" t="s">
        <v>98</v>
      </c>
      <c r="R150" s="43" t="s">
        <v>98</v>
      </c>
      <c r="S150" s="46">
        <f t="shared" si="7"/>
        <v>181452</v>
      </c>
    </row>
    <row r="151" spans="2:19" ht="15" customHeight="1" x14ac:dyDescent="0.35">
      <c r="B151" s="40" t="s">
        <v>507</v>
      </c>
      <c r="C151" s="41" t="s">
        <v>508</v>
      </c>
      <c r="D151" s="42" t="s">
        <v>55</v>
      </c>
      <c r="E151" s="40" t="s">
        <v>61</v>
      </c>
      <c r="F151" s="40" t="s">
        <v>62</v>
      </c>
      <c r="G151" s="43" t="s">
        <v>83</v>
      </c>
      <c r="H151" s="40" t="s">
        <v>84</v>
      </c>
      <c r="I151" s="44">
        <v>45511.557500000003</v>
      </c>
      <c r="J151" s="44">
        <v>45511.571863425925</v>
      </c>
      <c r="K151" s="45">
        <v>101192</v>
      </c>
      <c r="L151" s="45">
        <v>0</v>
      </c>
      <c r="M151" s="45">
        <v>4860</v>
      </c>
      <c r="N151" s="45">
        <v>0</v>
      </c>
      <c r="O151" s="45">
        <v>0</v>
      </c>
      <c r="P151" s="45">
        <v>106052</v>
      </c>
      <c r="Q151" s="43" t="s">
        <v>98</v>
      </c>
      <c r="R151" s="43" t="s">
        <v>98</v>
      </c>
      <c r="S151" s="46">
        <f t="shared" si="7"/>
        <v>106052</v>
      </c>
    </row>
    <row r="152" spans="2:19" ht="15" customHeight="1" x14ac:dyDescent="0.35">
      <c r="B152" s="40" t="s">
        <v>509</v>
      </c>
      <c r="C152" s="41" t="s">
        <v>484</v>
      </c>
      <c r="D152" s="42" t="s">
        <v>55</v>
      </c>
      <c r="E152" s="40" t="s">
        <v>61</v>
      </c>
      <c r="F152" s="40" t="s">
        <v>62</v>
      </c>
      <c r="G152" s="43" t="s">
        <v>83</v>
      </c>
      <c r="H152" s="40" t="s">
        <v>84</v>
      </c>
      <c r="I152" s="44">
        <v>45510.684618055559</v>
      </c>
      <c r="J152" s="44">
        <v>45510.719826388886</v>
      </c>
      <c r="K152" s="45">
        <v>140822</v>
      </c>
      <c r="L152" s="45">
        <v>0</v>
      </c>
      <c r="M152" s="45">
        <v>0</v>
      </c>
      <c r="N152" s="45">
        <v>0</v>
      </c>
      <c r="O152" s="45">
        <v>0</v>
      </c>
      <c r="P152" s="45">
        <v>140822</v>
      </c>
      <c r="Q152" s="43" t="s">
        <v>98</v>
      </c>
      <c r="R152" s="43" t="s">
        <v>98</v>
      </c>
      <c r="S152" s="46">
        <f t="shared" si="7"/>
        <v>140822</v>
      </c>
    </row>
    <row r="153" spans="2:19" ht="15" customHeight="1" x14ac:dyDescent="0.35">
      <c r="B153" s="40" t="s">
        <v>510</v>
      </c>
      <c r="C153" s="41" t="s">
        <v>357</v>
      </c>
      <c r="D153" s="42" t="s">
        <v>55</v>
      </c>
      <c r="E153" s="40" t="s">
        <v>61</v>
      </c>
      <c r="F153" s="40" t="s">
        <v>62</v>
      </c>
      <c r="G153" s="43" t="s">
        <v>83</v>
      </c>
      <c r="H153" s="40" t="s">
        <v>84</v>
      </c>
      <c r="I153" s="44">
        <v>45510.504479166666</v>
      </c>
      <c r="J153" s="44">
        <v>45510.549826388888</v>
      </c>
      <c r="K153" s="45">
        <v>135514</v>
      </c>
      <c r="L153" s="45">
        <v>0</v>
      </c>
      <c r="M153" s="45">
        <v>4860</v>
      </c>
      <c r="N153" s="45">
        <v>0</v>
      </c>
      <c r="O153" s="45">
        <v>0</v>
      </c>
      <c r="P153" s="45">
        <v>140374</v>
      </c>
      <c r="Q153" s="43" t="s">
        <v>98</v>
      </c>
      <c r="R153" s="43" t="s">
        <v>98</v>
      </c>
      <c r="S153" s="46">
        <f t="shared" si="7"/>
        <v>140374</v>
      </c>
    </row>
    <row r="154" spans="2:19" ht="15" customHeight="1" x14ac:dyDescent="0.35">
      <c r="B154" s="40" t="s">
        <v>511</v>
      </c>
      <c r="C154" s="41" t="s">
        <v>512</v>
      </c>
      <c r="D154" s="42" t="s">
        <v>55</v>
      </c>
      <c r="E154" s="40" t="s">
        <v>61</v>
      </c>
      <c r="F154" s="40" t="s">
        <v>62</v>
      </c>
      <c r="G154" s="43" t="s">
        <v>83</v>
      </c>
      <c r="H154" s="40" t="s">
        <v>84</v>
      </c>
      <c r="I154" s="44">
        <v>45509.50105324074</v>
      </c>
      <c r="J154" s="44">
        <v>45509.504259259258</v>
      </c>
      <c r="K154" s="45">
        <v>96985</v>
      </c>
      <c r="L154" s="45">
        <v>0</v>
      </c>
      <c r="M154" s="45">
        <v>4860</v>
      </c>
      <c r="N154" s="45">
        <v>0</v>
      </c>
      <c r="O154" s="45">
        <v>0</v>
      </c>
      <c r="P154" s="45">
        <v>101845</v>
      </c>
      <c r="Q154" s="43" t="s">
        <v>98</v>
      </c>
      <c r="R154" s="43" t="s">
        <v>98</v>
      </c>
      <c r="S154" s="46">
        <f t="shared" si="7"/>
        <v>101845</v>
      </c>
    </row>
    <row r="155" spans="2:19" ht="15" customHeight="1" x14ac:dyDescent="0.35">
      <c r="B155" s="40" t="s">
        <v>513</v>
      </c>
      <c r="C155" s="41" t="s">
        <v>514</v>
      </c>
      <c r="D155" s="42" t="s">
        <v>55</v>
      </c>
      <c r="E155" s="40" t="s">
        <v>61</v>
      </c>
      <c r="F155" s="40" t="s">
        <v>62</v>
      </c>
      <c r="G155" s="43" t="s">
        <v>83</v>
      </c>
      <c r="H155" s="40" t="s">
        <v>84</v>
      </c>
      <c r="I155" s="44">
        <v>45506.655046296299</v>
      </c>
      <c r="J155" s="44">
        <v>45506.660497685189</v>
      </c>
      <c r="K155" s="45">
        <v>42720</v>
      </c>
      <c r="L155" s="45">
        <v>0</v>
      </c>
      <c r="M155" s="45">
        <v>0</v>
      </c>
      <c r="N155" s="45">
        <v>0</v>
      </c>
      <c r="O155" s="45">
        <v>0</v>
      </c>
      <c r="P155" s="45">
        <v>42720</v>
      </c>
      <c r="Q155" s="43" t="s">
        <v>98</v>
      </c>
      <c r="R155" s="43" t="s">
        <v>98</v>
      </c>
      <c r="S155" s="46">
        <f t="shared" si="7"/>
        <v>42720</v>
      </c>
    </row>
    <row r="156" spans="2:19" ht="15" customHeight="1" x14ac:dyDescent="0.35">
      <c r="B156" s="40" t="s">
        <v>515</v>
      </c>
      <c r="C156" s="41" t="s">
        <v>516</v>
      </c>
      <c r="D156" s="42" t="s">
        <v>55</v>
      </c>
      <c r="E156" s="40" t="s">
        <v>61</v>
      </c>
      <c r="F156" s="40" t="s">
        <v>62</v>
      </c>
      <c r="G156" s="43" t="s">
        <v>83</v>
      </c>
      <c r="H156" s="40" t="s">
        <v>84</v>
      </c>
      <c r="I156" s="44">
        <v>45506.655023148145</v>
      </c>
      <c r="J156" s="44">
        <v>45506.659120370372</v>
      </c>
      <c r="K156" s="45">
        <v>7378236</v>
      </c>
      <c r="L156" s="45">
        <v>0</v>
      </c>
      <c r="M156" s="45">
        <v>19440</v>
      </c>
      <c r="N156" s="45">
        <v>0</v>
      </c>
      <c r="O156" s="45">
        <v>0</v>
      </c>
      <c r="P156" s="45">
        <v>7397676</v>
      </c>
      <c r="Q156" s="43" t="s">
        <v>98</v>
      </c>
      <c r="R156" s="43" t="s">
        <v>98</v>
      </c>
      <c r="S156" s="46">
        <f t="shared" si="7"/>
        <v>7397676</v>
      </c>
    </row>
    <row r="157" spans="2:19" ht="15" customHeight="1" x14ac:dyDescent="0.35">
      <c r="B157" s="40" t="s">
        <v>517</v>
      </c>
      <c r="C157" s="41" t="s">
        <v>518</v>
      </c>
      <c r="D157" s="42" t="s">
        <v>58</v>
      </c>
      <c r="E157" s="40" t="s">
        <v>61</v>
      </c>
      <c r="F157" s="40" t="s">
        <v>62</v>
      </c>
      <c r="G157" s="43" t="s">
        <v>344</v>
      </c>
      <c r="H157" s="40" t="s">
        <v>345</v>
      </c>
      <c r="I157" s="44">
        <v>45506.5627662037</v>
      </c>
      <c r="J157" s="44">
        <v>45506.565752314818</v>
      </c>
      <c r="K157" s="45">
        <v>165000</v>
      </c>
      <c r="L157" s="45">
        <v>0</v>
      </c>
      <c r="M157" s="45">
        <v>0</v>
      </c>
      <c r="N157" s="45">
        <v>31350</v>
      </c>
      <c r="O157" s="45">
        <v>0</v>
      </c>
      <c r="P157" s="45">
        <v>196350</v>
      </c>
      <c r="Q157" s="43" t="s">
        <v>98</v>
      </c>
      <c r="R157" s="43" t="s">
        <v>98</v>
      </c>
      <c r="S157" s="46">
        <f t="shared" si="7"/>
        <v>196350</v>
      </c>
    </row>
    <row r="158" spans="2:19" ht="15" customHeight="1" x14ac:dyDescent="0.35">
      <c r="B158" s="40" t="s">
        <v>519</v>
      </c>
      <c r="C158" s="41" t="s">
        <v>520</v>
      </c>
      <c r="D158" s="42" t="s">
        <v>55</v>
      </c>
      <c r="E158" s="40" t="s">
        <v>61</v>
      </c>
      <c r="F158" s="40" t="s">
        <v>62</v>
      </c>
      <c r="G158" s="43" t="s">
        <v>83</v>
      </c>
      <c r="H158" s="40" t="s">
        <v>84</v>
      </c>
      <c r="I158" s="44">
        <v>45506.535439814812</v>
      </c>
      <c r="J158" s="44">
        <v>45506.545949074076</v>
      </c>
      <c r="K158" s="45">
        <v>267488</v>
      </c>
      <c r="L158" s="45">
        <v>0</v>
      </c>
      <c r="M158" s="45">
        <v>4860</v>
      </c>
      <c r="N158" s="45">
        <v>0</v>
      </c>
      <c r="O158" s="45">
        <v>0</v>
      </c>
      <c r="P158" s="45">
        <v>272348</v>
      </c>
      <c r="Q158" s="43" t="s">
        <v>98</v>
      </c>
      <c r="R158" s="43" t="s">
        <v>98</v>
      </c>
      <c r="S158" s="46">
        <f t="shared" si="7"/>
        <v>272348</v>
      </c>
    </row>
    <row r="159" spans="2:19" ht="15" customHeight="1" x14ac:dyDescent="0.35">
      <c r="B159" s="40" t="s">
        <v>521</v>
      </c>
      <c r="C159" s="41" t="s">
        <v>522</v>
      </c>
      <c r="D159" s="42" t="s">
        <v>55</v>
      </c>
      <c r="E159" s="40" t="s">
        <v>61</v>
      </c>
      <c r="F159" s="40" t="s">
        <v>62</v>
      </c>
      <c r="G159" s="43" t="s">
        <v>83</v>
      </c>
      <c r="H159" s="40" t="s">
        <v>84</v>
      </c>
      <c r="I159" s="44">
        <v>45506.506585648145</v>
      </c>
      <c r="J159" s="44">
        <v>45506.51222222222</v>
      </c>
      <c r="K159" s="45">
        <v>294488</v>
      </c>
      <c r="L159" s="45">
        <v>0</v>
      </c>
      <c r="M159" s="45">
        <v>4860</v>
      </c>
      <c r="N159" s="45">
        <v>0</v>
      </c>
      <c r="O159" s="45">
        <v>0</v>
      </c>
      <c r="P159" s="45">
        <v>299348</v>
      </c>
      <c r="Q159" s="43" t="s">
        <v>98</v>
      </c>
      <c r="R159" s="43" t="s">
        <v>98</v>
      </c>
      <c r="S159" s="46">
        <f t="shared" si="7"/>
        <v>299348</v>
      </c>
    </row>
    <row r="160" spans="2:19" ht="15" customHeight="1" x14ac:dyDescent="0.35">
      <c r="B160" s="40" t="s">
        <v>523</v>
      </c>
      <c r="C160" s="41" t="s">
        <v>524</v>
      </c>
      <c r="D160" s="42" t="s">
        <v>55</v>
      </c>
      <c r="E160" s="40" t="s">
        <v>61</v>
      </c>
      <c r="F160" s="40" t="s">
        <v>62</v>
      </c>
      <c r="G160" s="43" t="s">
        <v>83</v>
      </c>
      <c r="H160" s="40" t="s">
        <v>84</v>
      </c>
      <c r="I160" s="44">
        <v>45506.499641203707</v>
      </c>
      <c r="J160" s="44">
        <v>45506.502453703702</v>
      </c>
      <c r="K160" s="45">
        <v>173488</v>
      </c>
      <c r="L160" s="45">
        <v>0</v>
      </c>
      <c r="M160" s="45">
        <v>4860</v>
      </c>
      <c r="N160" s="45">
        <v>0</v>
      </c>
      <c r="O160" s="45">
        <v>0</v>
      </c>
      <c r="P160" s="45">
        <v>178348</v>
      </c>
      <c r="Q160" s="43" t="s">
        <v>98</v>
      </c>
      <c r="R160" s="43" t="s">
        <v>98</v>
      </c>
      <c r="S160" s="46">
        <f t="shared" si="7"/>
        <v>178348</v>
      </c>
    </row>
    <row r="161" spans="2:19" ht="15" customHeight="1" x14ac:dyDescent="0.35">
      <c r="B161" s="40" t="s">
        <v>525</v>
      </c>
      <c r="C161" s="41" t="s">
        <v>526</v>
      </c>
      <c r="D161" s="42" t="s">
        <v>55</v>
      </c>
      <c r="E161" s="40" t="s">
        <v>61</v>
      </c>
      <c r="F161" s="40" t="s">
        <v>62</v>
      </c>
      <c r="G161" s="43" t="s">
        <v>83</v>
      </c>
      <c r="H161" s="40" t="s">
        <v>84</v>
      </c>
      <c r="I161" s="44">
        <v>45506.430127314816</v>
      </c>
      <c r="J161" s="44">
        <v>45506.435208333336</v>
      </c>
      <c r="K161" s="45">
        <v>340488</v>
      </c>
      <c r="L161" s="45">
        <v>0</v>
      </c>
      <c r="M161" s="45">
        <v>4860</v>
      </c>
      <c r="N161" s="45">
        <v>0</v>
      </c>
      <c r="O161" s="45">
        <v>0</v>
      </c>
      <c r="P161" s="45">
        <v>345348</v>
      </c>
      <c r="Q161" s="43" t="s">
        <v>98</v>
      </c>
      <c r="R161" s="43" t="s">
        <v>98</v>
      </c>
      <c r="S161" s="46">
        <f t="shared" si="7"/>
        <v>345348</v>
      </c>
    </row>
    <row r="162" spans="2:19" ht="15" customHeight="1" x14ac:dyDescent="0.35">
      <c r="B162" s="40" t="s">
        <v>527</v>
      </c>
      <c r="C162" s="41" t="s">
        <v>528</v>
      </c>
      <c r="D162" s="42" t="s">
        <v>55</v>
      </c>
      <c r="E162" s="40" t="s">
        <v>61</v>
      </c>
      <c r="F162" s="40" t="s">
        <v>62</v>
      </c>
      <c r="G162" s="43" t="s">
        <v>83</v>
      </c>
      <c r="H162" s="40" t="s">
        <v>84</v>
      </c>
      <c r="I162" s="44">
        <v>45505.448148148149</v>
      </c>
      <c r="J162" s="44">
        <v>45505.451261574075</v>
      </c>
      <c r="K162" s="45">
        <v>594687</v>
      </c>
      <c r="L162" s="45">
        <v>0</v>
      </c>
      <c r="M162" s="45">
        <v>14580</v>
      </c>
      <c r="N162" s="45">
        <v>0</v>
      </c>
      <c r="O162" s="45">
        <v>0</v>
      </c>
      <c r="P162" s="45">
        <v>609267</v>
      </c>
      <c r="Q162" s="43" t="s">
        <v>98</v>
      </c>
      <c r="R162" s="43" t="s">
        <v>98</v>
      </c>
      <c r="S162" s="46">
        <f t="shared" si="7"/>
        <v>609267</v>
      </c>
    </row>
    <row r="163" spans="2:19" ht="15" customHeight="1" x14ac:dyDescent="0.35">
      <c r="B163" s="40" t="s">
        <v>529</v>
      </c>
      <c r="C163" s="41" t="s">
        <v>530</v>
      </c>
      <c r="D163" s="42" t="s">
        <v>55</v>
      </c>
      <c r="E163" s="40" t="s">
        <v>61</v>
      </c>
      <c r="F163" s="40" t="s">
        <v>62</v>
      </c>
      <c r="G163" s="43" t="s">
        <v>83</v>
      </c>
      <c r="H163" s="40" t="s">
        <v>84</v>
      </c>
      <c r="I163" s="44">
        <v>45505.440150462964</v>
      </c>
      <c r="J163" s="44">
        <v>45505.443148148152</v>
      </c>
      <c r="K163" s="45">
        <v>587823</v>
      </c>
      <c r="L163" s="45">
        <v>0</v>
      </c>
      <c r="M163" s="45">
        <v>14580</v>
      </c>
      <c r="N163" s="45">
        <v>0</v>
      </c>
      <c r="O163" s="45">
        <v>0</v>
      </c>
      <c r="P163" s="45">
        <v>602403</v>
      </c>
      <c r="Q163" s="43" t="s">
        <v>98</v>
      </c>
      <c r="R163" s="43" t="s">
        <v>98</v>
      </c>
      <c r="S163" s="46">
        <f t="shared" si="7"/>
        <v>602403</v>
      </c>
    </row>
    <row r="164" spans="2:19" ht="15" customHeight="1" x14ac:dyDescent="0.35">
      <c r="B164" s="40" t="s">
        <v>531</v>
      </c>
      <c r="C164" s="41" t="s">
        <v>532</v>
      </c>
      <c r="D164" s="42" t="s">
        <v>55</v>
      </c>
      <c r="E164" s="40" t="s">
        <v>61</v>
      </c>
      <c r="F164" s="40" t="s">
        <v>62</v>
      </c>
      <c r="G164" s="43" t="s">
        <v>83</v>
      </c>
      <c r="H164" s="40" t="s">
        <v>84</v>
      </c>
      <c r="I164" s="44">
        <v>45505.431620370371</v>
      </c>
      <c r="J164" s="44">
        <v>45505.43482638889</v>
      </c>
      <c r="K164" s="45">
        <v>848322</v>
      </c>
      <c r="L164" s="45">
        <v>0</v>
      </c>
      <c r="M164" s="45">
        <v>14580</v>
      </c>
      <c r="N164" s="45">
        <v>0</v>
      </c>
      <c r="O164" s="45">
        <v>0</v>
      </c>
      <c r="P164" s="45">
        <v>862902</v>
      </c>
      <c r="Q164" s="43" t="s">
        <v>98</v>
      </c>
      <c r="R164" s="43" t="s">
        <v>98</v>
      </c>
      <c r="S164" s="46">
        <f t="shared" si="7"/>
        <v>862902</v>
      </c>
    </row>
    <row r="165" spans="2:19" ht="15" customHeight="1" x14ac:dyDescent="0.35">
      <c r="B165" s="40" t="s">
        <v>533</v>
      </c>
      <c r="C165" s="41" t="s">
        <v>534</v>
      </c>
      <c r="D165" s="42" t="s">
        <v>55</v>
      </c>
      <c r="E165" s="40" t="s">
        <v>61</v>
      </c>
      <c r="F165" s="40" t="s">
        <v>62</v>
      </c>
      <c r="G165" s="43" t="s">
        <v>83</v>
      </c>
      <c r="H165" s="40" t="s">
        <v>84</v>
      </c>
      <c r="I165" s="44">
        <v>45505.417210648149</v>
      </c>
      <c r="J165" s="44">
        <v>45505.424837962964</v>
      </c>
      <c r="K165" s="45">
        <v>478362</v>
      </c>
      <c r="L165" s="45">
        <v>0</v>
      </c>
      <c r="M165" s="45">
        <v>14580</v>
      </c>
      <c r="N165" s="45">
        <v>0</v>
      </c>
      <c r="O165" s="45">
        <v>0</v>
      </c>
      <c r="P165" s="45">
        <v>492942</v>
      </c>
      <c r="Q165" s="43" t="s">
        <v>98</v>
      </c>
      <c r="R165" s="43" t="s">
        <v>98</v>
      </c>
      <c r="S165" s="46">
        <f t="shared" si="7"/>
        <v>492942</v>
      </c>
    </row>
    <row r="166" spans="2:19" ht="15" customHeight="1" x14ac:dyDescent="0.35">
      <c r="B166" s="40" t="s">
        <v>535</v>
      </c>
      <c r="C166" s="41" t="s">
        <v>536</v>
      </c>
      <c r="D166" s="42" t="s">
        <v>55</v>
      </c>
      <c r="E166" s="40" t="s">
        <v>61</v>
      </c>
      <c r="F166" s="40" t="s">
        <v>62</v>
      </c>
      <c r="G166" s="43" t="s">
        <v>83</v>
      </c>
      <c r="H166" s="40" t="s">
        <v>84</v>
      </c>
      <c r="I166" s="44">
        <v>45505.337060185186</v>
      </c>
      <c r="J166" s="44">
        <v>45505.340127314812</v>
      </c>
      <c r="K166" s="45">
        <v>285644</v>
      </c>
      <c r="L166" s="45">
        <v>0</v>
      </c>
      <c r="M166" s="45">
        <v>4860</v>
      </c>
      <c r="N166" s="45">
        <v>0</v>
      </c>
      <c r="O166" s="45">
        <v>0</v>
      </c>
      <c r="P166" s="45">
        <v>290504</v>
      </c>
      <c r="Q166" s="43" t="s">
        <v>98</v>
      </c>
      <c r="R166" s="43" t="s">
        <v>98</v>
      </c>
      <c r="S166" s="46">
        <f t="shared" si="7"/>
        <v>290504</v>
      </c>
    </row>
    <row r="167" spans="2:19" ht="15" customHeight="1" x14ac:dyDescent="0.35">
      <c r="B167" s="40" t="s">
        <v>537</v>
      </c>
      <c r="C167" s="41" t="s">
        <v>538</v>
      </c>
      <c r="D167" s="42" t="s">
        <v>0</v>
      </c>
      <c r="E167" s="40" t="s">
        <v>61</v>
      </c>
      <c r="F167" s="40" t="s">
        <v>62</v>
      </c>
      <c r="G167" s="43" t="s">
        <v>539</v>
      </c>
      <c r="H167" s="40" t="s">
        <v>540</v>
      </c>
      <c r="I167" s="44">
        <v>45495.473622685182</v>
      </c>
      <c r="J167" s="44">
        <v>45516.481817129628</v>
      </c>
      <c r="K167" s="45">
        <v>83520000</v>
      </c>
      <c r="L167" s="45">
        <v>0</v>
      </c>
      <c r="M167" s="45">
        <v>0</v>
      </c>
      <c r="N167" s="45">
        <v>15868800</v>
      </c>
      <c r="O167" s="45">
        <v>0</v>
      </c>
      <c r="P167" s="45">
        <v>99388800</v>
      </c>
      <c r="Q167" s="43"/>
      <c r="R167" s="43"/>
      <c r="S167" s="46">
        <f t="shared" si="7"/>
        <v>99388800</v>
      </c>
    </row>
    <row r="168" spans="2:19" ht="15" customHeight="1" thickBot="1" x14ac:dyDescent="0.35">
      <c r="B168" s="101" t="s">
        <v>541</v>
      </c>
      <c r="C168" s="51"/>
      <c r="D168" s="51">
        <f>COUNTA(D132:D167)</f>
        <v>36</v>
      </c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102"/>
      <c r="Q168" s="51"/>
      <c r="R168" s="51"/>
      <c r="S168" s="48">
        <f>SUM(S132:S167)</f>
        <v>128574682.05</v>
      </c>
    </row>
    <row r="169" spans="2:19" ht="15" customHeight="1" x14ac:dyDescent="0.35">
      <c r="B169" s="40" t="s">
        <v>544</v>
      </c>
      <c r="C169" s="41" t="s">
        <v>545</v>
      </c>
      <c r="D169" s="42" t="s">
        <v>58</v>
      </c>
      <c r="E169" s="40" t="s">
        <v>61</v>
      </c>
      <c r="F169" s="40" t="s">
        <v>62</v>
      </c>
      <c r="G169" s="43" t="s">
        <v>546</v>
      </c>
      <c r="H169" s="40" t="s">
        <v>547</v>
      </c>
      <c r="I169" s="44">
        <v>45558.757199074076</v>
      </c>
      <c r="J169" s="44">
        <v>45559.488263888888</v>
      </c>
      <c r="K169" s="45">
        <v>296000</v>
      </c>
      <c r="L169" s="45">
        <v>0</v>
      </c>
      <c r="M169" s="45">
        <v>0</v>
      </c>
      <c r="N169" s="45">
        <v>56240</v>
      </c>
      <c r="O169" s="45">
        <v>0</v>
      </c>
      <c r="P169" s="45">
        <v>352240</v>
      </c>
      <c r="Q169" s="43" t="s">
        <v>98</v>
      </c>
      <c r="R169" s="43" t="s">
        <v>98</v>
      </c>
      <c r="S169" s="46">
        <f>+P169</f>
        <v>352240</v>
      </c>
    </row>
    <row r="170" spans="2:19" ht="15" customHeight="1" x14ac:dyDescent="0.35">
      <c r="B170" s="40" t="s">
        <v>548</v>
      </c>
      <c r="C170" s="41" t="s">
        <v>549</v>
      </c>
      <c r="D170" s="42" t="s">
        <v>58</v>
      </c>
      <c r="E170" s="40" t="s">
        <v>61</v>
      </c>
      <c r="F170" s="40" t="s">
        <v>62</v>
      </c>
      <c r="G170" s="43" t="s">
        <v>550</v>
      </c>
      <c r="H170" s="40" t="s">
        <v>551</v>
      </c>
      <c r="I170" s="44">
        <v>45558.728668981479</v>
      </c>
      <c r="J170" s="44">
        <v>45559.487384259257</v>
      </c>
      <c r="K170" s="45">
        <v>1469973</v>
      </c>
      <c r="L170" s="45">
        <v>0</v>
      </c>
      <c r="M170" s="45">
        <v>0</v>
      </c>
      <c r="N170" s="45">
        <v>279294.87</v>
      </c>
      <c r="O170" s="45">
        <v>0</v>
      </c>
      <c r="P170" s="45">
        <v>1749267.87</v>
      </c>
      <c r="Q170" s="43" t="s">
        <v>98</v>
      </c>
      <c r="R170" s="43" t="s">
        <v>98</v>
      </c>
      <c r="S170" s="46">
        <f t="shared" ref="S170:S173" si="8">+P170</f>
        <v>1749267.87</v>
      </c>
    </row>
    <row r="171" spans="2:19" ht="15" customHeight="1" x14ac:dyDescent="0.35">
      <c r="B171" s="40" t="s">
        <v>552</v>
      </c>
      <c r="C171" s="41" t="s">
        <v>553</v>
      </c>
      <c r="D171" s="42" t="s">
        <v>58</v>
      </c>
      <c r="E171" s="40" t="s">
        <v>61</v>
      </c>
      <c r="F171" s="40" t="s">
        <v>62</v>
      </c>
      <c r="G171" s="43" t="s">
        <v>554</v>
      </c>
      <c r="H171" s="40" t="s">
        <v>555</v>
      </c>
      <c r="I171" s="44">
        <v>45551.400300925925</v>
      </c>
      <c r="J171" s="44">
        <v>45551.570115740738</v>
      </c>
      <c r="K171" s="45">
        <v>500290</v>
      </c>
      <c r="L171" s="45">
        <v>0</v>
      </c>
      <c r="M171" s="45">
        <v>0</v>
      </c>
      <c r="N171" s="45">
        <v>95055.1</v>
      </c>
      <c r="O171" s="45">
        <v>0</v>
      </c>
      <c r="P171" s="45">
        <v>595345.1</v>
      </c>
      <c r="Q171" s="43" t="s">
        <v>98</v>
      </c>
      <c r="R171" s="43" t="s">
        <v>98</v>
      </c>
      <c r="S171" s="46">
        <f t="shared" si="8"/>
        <v>595345.1</v>
      </c>
    </row>
    <row r="172" spans="2:19" ht="15" customHeight="1" x14ac:dyDescent="0.35">
      <c r="B172" s="40" t="s">
        <v>556</v>
      </c>
      <c r="C172" s="41" t="s">
        <v>557</v>
      </c>
      <c r="D172" s="42" t="s">
        <v>58</v>
      </c>
      <c r="E172" s="40" t="s">
        <v>61</v>
      </c>
      <c r="F172" s="40" t="s">
        <v>62</v>
      </c>
      <c r="G172" s="43" t="s">
        <v>558</v>
      </c>
      <c r="H172" s="40" t="s">
        <v>559</v>
      </c>
      <c r="I172" s="44">
        <v>45545.628483796296</v>
      </c>
      <c r="J172" s="44">
        <v>45545.633877314816</v>
      </c>
      <c r="K172" s="45">
        <v>1617647</v>
      </c>
      <c r="L172" s="45">
        <v>0</v>
      </c>
      <c r="M172" s="45">
        <v>0</v>
      </c>
      <c r="N172" s="45">
        <v>307352.93</v>
      </c>
      <c r="O172" s="45">
        <v>0</v>
      </c>
      <c r="P172" s="45">
        <v>1924999.93</v>
      </c>
      <c r="Q172" s="43" t="s">
        <v>98</v>
      </c>
      <c r="R172" s="43" t="s">
        <v>98</v>
      </c>
      <c r="S172" s="46">
        <f t="shared" si="8"/>
        <v>1924999.93</v>
      </c>
    </row>
    <row r="173" spans="2:19" ht="15" customHeight="1" x14ac:dyDescent="0.35">
      <c r="B173" s="40" t="s">
        <v>560</v>
      </c>
      <c r="C173" s="41" t="s">
        <v>561</v>
      </c>
      <c r="D173" s="42" t="s">
        <v>55</v>
      </c>
      <c r="E173" s="40" t="s">
        <v>61</v>
      </c>
      <c r="F173" s="40" t="s">
        <v>62</v>
      </c>
      <c r="G173" s="43" t="s">
        <v>83</v>
      </c>
      <c r="H173" s="40" t="s">
        <v>84</v>
      </c>
      <c r="I173" s="44">
        <v>45538.682592592595</v>
      </c>
      <c r="J173" s="44">
        <v>45538.690023148149</v>
      </c>
      <c r="K173" s="45">
        <v>280274</v>
      </c>
      <c r="L173" s="45">
        <v>0</v>
      </c>
      <c r="M173" s="45">
        <v>4967</v>
      </c>
      <c r="N173" s="45">
        <v>0</v>
      </c>
      <c r="O173" s="45">
        <v>0</v>
      </c>
      <c r="P173" s="45">
        <v>285241</v>
      </c>
      <c r="Q173" s="43" t="s">
        <v>98</v>
      </c>
      <c r="R173" s="43" t="s">
        <v>98</v>
      </c>
      <c r="S173" s="46">
        <f t="shared" si="8"/>
        <v>285241</v>
      </c>
    </row>
    <row r="174" spans="2:19" ht="15" customHeight="1" x14ac:dyDescent="0.35">
      <c r="B174" s="40" t="s">
        <v>562</v>
      </c>
      <c r="C174" s="41" t="s">
        <v>563</v>
      </c>
      <c r="D174" s="42" t="s">
        <v>0</v>
      </c>
      <c r="E174" s="40" t="s">
        <v>61</v>
      </c>
      <c r="F174" s="40" t="s">
        <v>62</v>
      </c>
      <c r="G174" s="43" t="s">
        <v>421</v>
      </c>
      <c r="H174" s="40" t="s">
        <v>422</v>
      </c>
      <c r="I174" s="44">
        <v>45503.491666666669</v>
      </c>
      <c r="J174" s="44">
        <v>45565.654548611114</v>
      </c>
      <c r="K174" s="45">
        <v>1620</v>
      </c>
      <c r="L174" s="45">
        <v>0</v>
      </c>
      <c r="M174" s="45">
        <v>0</v>
      </c>
      <c r="N174" s="45">
        <v>307.8</v>
      </c>
      <c r="O174" s="45">
        <v>0</v>
      </c>
      <c r="P174" s="45">
        <v>1927.8</v>
      </c>
      <c r="Q174" s="43" t="s">
        <v>458</v>
      </c>
      <c r="R174" s="43">
        <v>37910.42</v>
      </c>
      <c r="S174" s="46">
        <f>+P174*R174</f>
        <v>73083707.675999999</v>
      </c>
    </row>
    <row r="175" spans="2:19" ht="15" customHeight="1" thickBot="1" x14ac:dyDescent="0.35">
      <c r="B175" s="101" t="s">
        <v>564</v>
      </c>
      <c r="C175" s="51"/>
      <c r="D175" s="51">
        <f>COUNTA(D169:D174)</f>
        <v>6</v>
      </c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102"/>
      <c r="Q175" s="51"/>
      <c r="R175" s="51"/>
      <c r="S175" s="48">
        <f>SUM(S169:S174)</f>
        <v>77990801.576000005</v>
      </c>
    </row>
    <row r="176" spans="2:19" ht="15" customHeight="1" x14ac:dyDescent="0.35">
      <c r="B176" s="40" t="s">
        <v>567</v>
      </c>
      <c r="C176" s="41" t="s">
        <v>568</v>
      </c>
      <c r="D176" s="42" t="s">
        <v>58</v>
      </c>
      <c r="E176" s="40" t="s">
        <v>61</v>
      </c>
      <c r="F176" s="40" t="s">
        <v>62</v>
      </c>
      <c r="G176" s="43" t="s">
        <v>569</v>
      </c>
      <c r="H176" s="40" t="s">
        <v>570</v>
      </c>
      <c r="I176" s="44">
        <v>45594.750925925924</v>
      </c>
      <c r="J176" s="44">
        <v>45594.76457175926</v>
      </c>
      <c r="K176" s="45">
        <v>1512011</v>
      </c>
      <c r="L176" s="45">
        <v>0</v>
      </c>
      <c r="M176" s="45">
        <v>0</v>
      </c>
      <c r="N176" s="45">
        <v>287282.09000000003</v>
      </c>
      <c r="O176" s="45">
        <v>0</v>
      </c>
      <c r="P176" s="45">
        <v>1799293.09</v>
      </c>
      <c r="Q176" s="43" t="s">
        <v>98</v>
      </c>
      <c r="R176" s="43" t="s">
        <v>98</v>
      </c>
      <c r="S176" s="46">
        <f>+P176</f>
        <v>1799293.09</v>
      </c>
    </row>
    <row r="177" spans="2:19" ht="15" customHeight="1" x14ac:dyDescent="0.35">
      <c r="B177" s="40" t="s">
        <v>571</v>
      </c>
      <c r="C177" s="41" t="s">
        <v>572</v>
      </c>
      <c r="D177" s="42" t="s">
        <v>58</v>
      </c>
      <c r="E177" s="40" t="s">
        <v>61</v>
      </c>
      <c r="F177" s="40" t="s">
        <v>62</v>
      </c>
      <c r="G177" s="43" t="s">
        <v>573</v>
      </c>
      <c r="H177" s="40" t="s">
        <v>574</v>
      </c>
      <c r="I177" s="44">
        <v>45589.73609953704</v>
      </c>
      <c r="J177" s="44">
        <v>45589.756307870368</v>
      </c>
      <c r="K177" s="45">
        <v>229648</v>
      </c>
      <c r="L177" s="45">
        <v>0</v>
      </c>
      <c r="M177" s="45">
        <v>0</v>
      </c>
      <c r="N177" s="45">
        <v>43633.120000000003</v>
      </c>
      <c r="O177" s="45">
        <v>0</v>
      </c>
      <c r="P177" s="45">
        <v>273281.12</v>
      </c>
      <c r="Q177" s="43" t="s">
        <v>98</v>
      </c>
      <c r="R177" s="43" t="s">
        <v>98</v>
      </c>
      <c r="S177" s="46">
        <f t="shared" ref="S177:S186" si="9">+P177</f>
        <v>273281.12</v>
      </c>
    </row>
    <row r="178" spans="2:19" ht="15" customHeight="1" x14ac:dyDescent="0.35">
      <c r="B178" s="40" t="s">
        <v>575</v>
      </c>
      <c r="C178" s="41" t="s">
        <v>576</v>
      </c>
      <c r="D178" s="42" t="s">
        <v>58</v>
      </c>
      <c r="E178" s="40" t="s">
        <v>61</v>
      </c>
      <c r="F178" s="40" t="s">
        <v>62</v>
      </c>
      <c r="G178" s="43" t="s">
        <v>577</v>
      </c>
      <c r="H178" s="40" t="s">
        <v>578</v>
      </c>
      <c r="I178" s="44">
        <v>45589.528599537036</v>
      </c>
      <c r="J178" s="44">
        <v>45595.524895833332</v>
      </c>
      <c r="K178" s="45">
        <v>12</v>
      </c>
      <c r="L178" s="45">
        <v>0</v>
      </c>
      <c r="M178" s="45">
        <v>0</v>
      </c>
      <c r="N178" s="45">
        <v>2.2799999999999998</v>
      </c>
      <c r="O178" s="45">
        <v>0</v>
      </c>
      <c r="P178" s="45">
        <v>14.28</v>
      </c>
      <c r="Q178" s="43" t="s">
        <v>458</v>
      </c>
      <c r="R178" s="107">
        <v>37970.199999999997</v>
      </c>
      <c r="S178" s="46">
        <f>+P178*R178</f>
        <v>542214.45599999989</v>
      </c>
    </row>
    <row r="179" spans="2:19" ht="15" customHeight="1" x14ac:dyDescent="0.35">
      <c r="B179" s="40" t="s">
        <v>579</v>
      </c>
      <c r="C179" s="41" t="s">
        <v>580</v>
      </c>
      <c r="D179" s="42" t="s">
        <v>58</v>
      </c>
      <c r="E179" s="40" t="s">
        <v>61</v>
      </c>
      <c r="F179" s="40" t="s">
        <v>62</v>
      </c>
      <c r="G179" s="43" t="s">
        <v>581</v>
      </c>
      <c r="H179" s="40" t="s">
        <v>582</v>
      </c>
      <c r="I179" s="44">
        <v>45586.649814814817</v>
      </c>
      <c r="J179" s="44">
        <v>45587.657847222225</v>
      </c>
      <c r="K179" s="45">
        <v>1138738</v>
      </c>
      <c r="L179" s="45">
        <v>0</v>
      </c>
      <c r="M179" s="45">
        <v>0</v>
      </c>
      <c r="N179" s="45">
        <v>216360.22</v>
      </c>
      <c r="O179" s="45">
        <v>0</v>
      </c>
      <c r="P179" s="45">
        <v>1355098.22</v>
      </c>
      <c r="Q179" s="43" t="s">
        <v>98</v>
      </c>
      <c r="R179" s="43" t="s">
        <v>98</v>
      </c>
      <c r="S179" s="46">
        <f t="shared" si="9"/>
        <v>1355098.22</v>
      </c>
    </row>
    <row r="180" spans="2:19" ht="15" customHeight="1" x14ac:dyDescent="0.35">
      <c r="B180" s="40" t="s">
        <v>583</v>
      </c>
      <c r="C180" s="41" t="s">
        <v>584</v>
      </c>
      <c r="D180" s="42" t="s">
        <v>58</v>
      </c>
      <c r="E180" s="40" t="s">
        <v>61</v>
      </c>
      <c r="F180" s="40" t="s">
        <v>62</v>
      </c>
      <c r="G180" s="43" t="s">
        <v>585</v>
      </c>
      <c r="H180" s="40" t="s">
        <v>586</v>
      </c>
      <c r="I180" s="44">
        <v>45576.519861111112</v>
      </c>
      <c r="J180" s="44">
        <v>45576.529733796298</v>
      </c>
      <c r="K180" s="45">
        <v>791098</v>
      </c>
      <c r="L180" s="45">
        <v>0</v>
      </c>
      <c r="M180" s="45">
        <v>0</v>
      </c>
      <c r="N180" s="45">
        <v>0</v>
      </c>
      <c r="O180" s="45">
        <v>0</v>
      </c>
      <c r="P180" s="45">
        <v>791098</v>
      </c>
      <c r="Q180" s="43" t="s">
        <v>98</v>
      </c>
      <c r="R180" s="43" t="s">
        <v>98</v>
      </c>
      <c r="S180" s="46">
        <f t="shared" si="9"/>
        <v>791098</v>
      </c>
    </row>
    <row r="181" spans="2:19" ht="15" customHeight="1" x14ac:dyDescent="0.35">
      <c r="B181" s="40" t="s">
        <v>587</v>
      </c>
      <c r="C181" s="41" t="s">
        <v>588</v>
      </c>
      <c r="D181" s="42" t="s">
        <v>58</v>
      </c>
      <c r="E181" s="40" t="s">
        <v>61</v>
      </c>
      <c r="F181" s="40" t="s">
        <v>62</v>
      </c>
      <c r="G181" s="43" t="s">
        <v>585</v>
      </c>
      <c r="H181" s="40" t="s">
        <v>586</v>
      </c>
      <c r="I181" s="44">
        <v>45573.77270833333</v>
      </c>
      <c r="J181" s="44">
        <v>45573.778321759259</v>
      </c>
      <c r="K181" s="45">
        <v>815850</v>
      </c>
      <c r="L181" s="45">
        <v>0</v>
      </c>
      <c r="M181" s="45">
        <v>0</v>
      </c>
      <c r="N181" s="45">
        <v>0</v>
      </c>
      <c r="O181" s="45">
        <v>0</v>
      </c>
      <c r="P181" s="45">
        <v>815850</v>
      </c>
      <c r="Q181" s="43" t="s">
        <v>98</v>
      </c>
      <c r="R181" s="43" t="s">
        <v>98</v>
      </c>
      <c r="S181" s="46">
        <f t="shared" si="9"/>
        <v>815850</v>
      </c>
    </row>
    <row r="182" spans="2:19" ht="15" customHeight="1" x14ac:dyDescent="0.35">
      <c r="B182" s="40" t="s">
        <v>589</v>
      </c>
      <c r="C182" s="41" t="s">
        <v>590</v>
      </c>
      <c r="D182" s="42" t="s">
        <v>0</v>
      </c>
      <c r="E182" s="40" t="s">
        <v>61</v>
      </c>
      <c r="F182" s="40" t="s">
        <v>62</v>
      </c>
      <c r="G182" s="43" t="s">
        <v>591</v>
      </c>
      <c r="H182" s="40" t="s">
        <v>592</v>
      </c>
      <c r="I182" s="44">
        <v>45572.470833333333</v>
      </c>
      <c r="J182" s="44">
        <v>45572.481400462966</v>
      </c>
      <c r="K182" s="45">
        <v>2000000</v>
      </c>
      <c r="L182" s="45">
        <v>0</v>
      </c>
      <c r="M182" s="45">
        <v>0</v>
      </c>
      <c r="N182" s="45">
        <v>380000</v>
      </c>
      <c r="O182" s="45">
        <v>0</v>
      </c>
      <c r="P182" s="45">
        <v>2380000</v>
      </c>
      <c r="Q182" s="43" t="s">
        <v>98</v>
      </c>
      <c r="R182" s="43" t="s">
        <v>98</v>
      </c>
      <c r="S182" s="46">
        <f t="shared" si="9"/>
        <v>2380000</v>
      </c>
    </row>
    <row r="183" spans="2:19" ht="15" customHeight="1" x14ac:dyDescent="0.35">
      <c r="B183" s="40" t="s">
        <v>593</v>
      </c>
      <c r="C183" s="41" t="s">
        <v>594</v>
      </c>
      <c r="D183" s="42" t="s">
        <v>55</v>
      </c>
      <c r="E183" s="40" t="s">
        <v>61</v>
      </c>
      <c r="F183" s="40" t="s">
        <v>62</v>
      </c>
      <c r="G183" s="43" t="s">
        <v>83</v>
      </c>
      <c r="H183" s="40" t="s">
        <v>84</v>
      </c>
      <c r="I183" s="44">
        <v>45569.491099537037</v>
      </c>
      <c r="J183" s="44">
        <v>45569.501550925925</v>
      </c>
      <c r="K183" s="45">
        <v>127344</v>
      </c>
      <c r="L183" s="45">
        <v>0</v>
      </c>
      <c r="M183" s="45">
        <v>4967</v>
      </c>
      <c r="N183" s="45">
        <v>0</v>
      </c>
      <c r="O183" s="45">
        <v>0</v>
      </c>
      <c r="P183" s="45">
        <v>132311</v>
      </c>
      <c r="Q183" s="43" t="s">
        <v>98</v>
      </c>
      <c r="R183" s="43" t="s">
        <v>98</v>
      </c>
      <c r="S183" s="46">
        <f t="shared" si="9"/>
        <v>132311</v>
      </c>
    </row>
    <row r="184" spans="2:19" ht="15" customHeight="1" x14ac:dyDescent="0.35">
      <c r="B184" s="40" t="s">
        <v>595</v>
      </c>
      <c r="C184" s="41" t="s">
        <v>596</v>
      </c>
      <c r="D184" s="42" t="s">
        <v>58</v>
      </c>
      <c r="E184" s="40" t="s">
        <v>61</v>
      </c>
      <c r="F184" s="40" t="s">
        <v>62</v>
      </c>
      <c r="G184" s="43" t="s">
        <v>167</v>
      </c>
      <c r="H184" s="40" t="s">
        <v>168</v>
      </c>
      <c r="I184" s="44">
        <v>45569.459293981483</v>
      </c>
      <c r="J184" s="44">
        <v>45569.479722222219</v>
      </c>
      <c r="K184" s="45">
        <v>1340000</v>
      </c>
      <c r="L184" s="45">
        <v>0</v>
      </c>
      <c r="M184" s="45">
        <v>0</v>
      </c>
      <c r="N184" s="45">
        <v>254600</v>
      </c>
      <c r="O184" s="45">
        <v>0</v>
      </c>
      <c r="P184" s="45">
        <v>1594600</v>
      </c>
      <c r="Q184" s="43" t="s">
        <v>98</v>
      </c>
      <c r="R184" s="43" t="s">
        <v>98</v>
      </c>
      <c r="S184" s="46">
        <f t="shared" si="9"/>
        <v>1594600</v>
      </c>
    </row>
    <row r="185" spans="2:19" ht="15" customHeight="1" x14ac:dyDescent="0.35">
      <c r="B185" s="40" t="s">
        <v>597</v>
      </c>
      <c r="C185" s="41" t="s">
        <v>427</v>
      </c>
      <c r="D185" s="42" t="s">
        <v>58</v>
      </c>
      <c r="E185" s="40" t="s">
        <v>61</v>
      </c>
      <c r="F185" s="40" t="s">
        <v>62</v>
      </c>
      <c r="G185" s="43" t="s">
        <v>344</v>
      </c>
      <c r="H185" s="40" t="s">
        <v>345</v>
      </c>
      <c r="I185" s="44">
        <v>45569.452696759261</v>
      </c>
      <c r="J185" s="44">
        <v>45569.474178240744</v>
      </c>
      <c r="K185" s="45">
        <v>750000</v>
      </c>
      <c r="L185" s="45">
        <v>0</v>
      </c>
      <c r="M185" s="45">
        <v>0</v>
      </c>
      <c r="N185" s="45">
        <v>142500</v>
      </c>
      <c r="O185" s="45">
        <v>0</v>
      </c>
      <c r="P185" s="45">
        <v>892500</v>
      </c>
      <c r="Q185" s="43" t="s">
        <v>98</v>
      </c>
      <c r="R185" s="43" t="s">
        <v>98</v>
      </c>
      <c r="S185" s="46">
        <f t="shared" si="9"/>
        <v>892500</v>
      </c>
    </row>
    <row r="186" spans="2:19" ht="15" customHeight="1" x14ac:dyDescent="0.35">
      <c r="B186" s="40" t="s">
        <v>651</v>
      </c>
      <c r="C186" s="41" t="s">
        <v>652</v>
      </c>
      <c r="D186" s="42" t="s">
        <v>0</v>
      </c>
      <c r="E186" s="40" t="s">
        <v>61</v>
      </c>
      <c r="F186" s="40" t="s">
        <v>62</v>
      </c>
      <c r="G186" s="43" t="s">
        <v>653</v>
      </c>
      <c r="H186" s="40" t="s">
        <v>654</v>
      </c>
      <c r="I186" s="44">
        <v>45572.759722222225</v>
      </c>
      <c r="J186" s="44">
        <v>45572.768460648149</v>
      </c>
      <c r="K186" s="45">
        <v>6630000</v>
      </c>
      <c r="L186" s="45">
        <v>0</v>
      </c>
      <c r="M186" s="45">
        <v>0</v>
      </c>
      <c r="N186" s="45">
        <v>1259700</v>
      </c>
      <c r="O186" s="45">
        <v>0</v>
      </c>
      <c r="P186" s="45">
        <v>7889700</v>
      </c>
      <c r="Q186" s="43" t="s">
        <v>98</v>
      </c>
      <c r="R186" s="43" t="s">
        <v>98</v>
      </c>
      <c r="S186" s="46">
        <f t="shared" si="9"/>
        <v>7889700</v>
      </c>
    </row>
    <row r="187" spans="2:19" ht="15" customHeight="1" thickBot="1" x14ac:dyDescent="0.35">
      <c r="B187" s="101" t="s">
        <v>598</v>
      </c>
      <c r="C187" s="51"/>
      <c r="D187" s="51">
        <f>COUNTA(D176:D186)</f>
        <v>11</v>
      </c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102"/>
      <c r="Q187" s="51"/>
      <c r="R187" s="51"/>
      <c r="S187" s="48">
        <f>SUM(S176:S186)</f>
        <v>18465945.886</v>
      </c>
    </row>
    <row r="188" spans="2:19" ht="15" customHeight="1" x14ac:dyDescent="0.35">
      <c r="B188" s="40" t="s">
        <v>647</v>
      </c>
      <c r="C188" s="41" t="s">
        <v>648</v>
      </c>
      <c r="D188" s="42" t="s">
        <v>0</v>
      </c>
      <c r="E188" s="40" t="s">
        <v>61</v>
      </c>
      <c r="F188" s="40" t="s">
        <v>62</v>
      </c>
      <c r="G188" s="43" t="s">
        <v>649</v>
      </c>
      <c r="H188" s="40" t="s">
        <v>650</v>
      </c>
      <c r="I188" s="44">
        <v>45623.656944444447</v>
      </c>
      <c r="J188" s="44">
        <v>45623.669166666667</v>
      </c>
      <c r="K188" s="45">
        <v>5220000</v>
      </c>
      <c r="L188" s="45">
        <v>0</v>
      </c>
      <c r="M188" s="45">
        <v>0</v>
      </c>
      <c r="N188" s="45">
        <v>991800</v>
      </c>
      <c r="O188" s="45">
        <v>0</v>
      </c>
      <c r="P188" s="45">
        <v>6211800</v>
      </c>
      <c r="Q188" s="43" t="s">
        <v>98</v>
      </c>
      <c r="R188" s="43" t="s">
        <v>98</v>
      </c>
      <c r="S188" s="46">
        <f>+P188</f>
        <v>6211800</v>
      </c>
    </row>
    <row r="189" spans="2:19" ht="15" customHeight="1" x14ac:dyDescent="0.35">
      <c r="B189" s="40" t="s">
        <v>601</v>
      </c>
      <c r="C189" s="41" t="s">
        <v>602</v>
      </c>
      <c r="D189" s="42" t="s">
        <v>27</v>
      </c>
      <c r="E189" s="40" t="s">
        <v>61</v>
      </c>
      <c r="F189" s="40" t="s">
        <v>62</v>
      </c>
      <c r="G189" s="43" t="s">
        <v>603</v>
      </c>
      <c r="H189" s="40" t="s">
        <v>604</v>
      </c>
      <c r="I189" s="44">
        <v>45618.750775462962</v>
      </c>
      <c r="J189" s="44">
        <v>45618.763113425928</v>
      </c>
      <c r="K189" s="45">
        <v>8556277</v>
      </c>
      <c r="L189" s="45">
        <v>0</v>
      </c>
      <c r="M189" s="45">
        <v>0</v>
      </c>
      <c r="N189" s="45">
        <v>1625692.63</v>
      </c>
      <c r="O189" s="45">
        <v>0</v>
      </c>
      <c r="P189" s="45">
        <v>10181969.630000001</v>
      </c>
      <c r="Q189" s="43" t="s">
        <v>98</v>
      </c>
      <c r="R189" s="43" t="s">
        <v>98</v>
      </c>
      <c r="S189" s="46">
        <f>+P189</f>
        <v>10181969.630000001</v>
      </c>
    </row>
    <row r="190" spans="2:19" ht="15" customHeight="1" x14ac:dyDescent="0.35">
      <c r="B190" s="40" t="s">
        <v>605</v>
      </c>
      <c r="C190" s="41" t="s">
        <v>606</v>
      </c>
      <c r="D190" s="42" t="s">
        <v>0</v>
      </c>
      <c r="E190" s="40" t="s">
        <v>61</v>
      </c>
      <c r="F190" s="40" t="s">
        <v>62</v>
      </c>
      <c r="G190" s="43" t="s">
        <v>607</v>
      </c>
      <c r="H190" s="40" t="s">
        <v>608</v>
      </c>
      <c r="I190" s="44">
        <v>45618.693067129629</v>
      </c>
      <c r="J190" s="44">
        <v>45623.452523148146</v>
      </c>
      <c r="K190" s="45">
        <v>6432</v>
      </c>
      <c r="L190" s="45">
        <v>0</v>
      </c>
      <c r="M190" s="45">
        <v>0</v>
      </c>
      <c r="N190" s="45">
        <v>1222.08</v>
      </c>
      <c r="O190" s="45">
        <v>0</v>
      </c>
      <c r="P190" s="45">
        <v>7654.08</v>
      </c>
      <c r="Q190" s="43" t="s">
        <v>458</v>
      </c>
      <c r="R190" s="43">
        <v>38209.879999999997</v>
      </c>
      <c r="S190" s="46">
        <f>+P190*R190</f>
        <v>292461478.31039995</v>
      </c>
    </row>
    <row r="191" spans="2:19" ht="15" customHeight="1" x14ac:dyDescent="0.35">
      <c r="B191" s="40" t="s">
        <v>609</v>
      </c>
      <c r="C191" s="41" t="s">
        <v>610</v>
      </c>
      <c r="D191" s="42" t="s">
        <v>0</v>
      </c>
      <c r="E191" s="40" t="s">
        <v>61</v>
      </c>
      <c r="F191" s="40" t="s">
        <v>62</v>
      </c>
      <c r="G191" s="43" t="s">
        <v>434</v>
      </c>
      <c r="H191" s="40" t="s">
        <v>435</v>
      </c>
      <c r="I191" s="44">
        <v>45618.551412037035</v>
      </c>
      <c r="J191" s="44">
        <v>45618.565659722219</v>
      </c>
      <c r="K191" s="45">
        <v>2670000</v>
      </c>
      <c r="L191" s="45">
        <v>0</v>
      </c>
      <c r="M191" s="45">
        <v>0</v>
      </c>
      <c r="N191" s="45">
        <v>507300</v>
      </c>
      <c r="O191" s="45">
        <v>0</v>
      </c>
      <c r="P191" s="45">
        <v>3177300</v>
      </c>
      <c r="Q191" s="43" t="s">
        <v>98</v>
      </c>
      <c r="R191" s="43" t="s">
        <v>98</v>
      </c>
      <c r="S191" s="46">
        <f t="shared" ref="S191:S202" si="10">+P191</f>
        <v>3177300</v>
      </c>
    </row>
    <row r="192" spans="2:19" ht="15" customHeight="1" x14ac:dyDescent="0.35">
      <c r="B192" s="40" t="s">
        <v>611</v>
      </c>
      <c r="C192" s="41" t="s">
        <v>612</v>
      </c>
      <c r="D192" s="42" t="s">
        <v>0</v>
      </c>
      <c r="E192" s="40" t="s">
        <v>61</v>
      </c>
      <c r="F192" s="40" t="s">
        <v>62</v>
      </c>
      <c r="G192" s="43" t="s">
        <v>613</v>
      </c>
      <c r="H192" s="40" t="s">
        <v>614</v>
      </c>
      <c r="I192" s="44">
        <v>45616.670162037037</v>
      </c>
      <c r="J192" s="44">
        <v>45616.67763888889</v>
      </c>
      <c r="K192" s="45">
        <v>3120000</v>
      </c>
      <c r="L192" s="45">
        <v>0</v>
      </c>
      <c r="M192" s="45">
        <v>0</v>
      </c>
      <c r="N192" s="45">
        <v>592800</v>
      </c>
      <c r="O192" s="45">
        <v>0</v>
      </c>
      <c r="P192" s="45">
        <v>3712800</v>
      </c>
      <c r="Q192" s="43" t="s">
        <v>98</v>
      </c>
      <c r="R192" s="43" t="s">
        <v>98</v>
      </c>
      <c r="S192" s="46">
        <f t="shared" si="10"/>
        <v>3712800</v>
      </c>
    </row>
    <row r="193" spans="2:19" ht="15" customHeight="1" x14ac:dyDescent="0.35">
      <c r="B193" s="40" t="s">
        <v>615</v>
      </c>
      <c r="C193" s="41" t="s">
        <v>616</v>
      </c>
      <c r="D193" s="42" t="s">
        <v>0</v>
      </c>
      <c r="E193" s="40" t="s">
        <v>61</v>
      </c>
      <c r="F193" s="40" t="s">
        <v>62</v>
      </c>
      <c r="G193" s="43" t="s">
        <v>617</v>
      </c>
      <c r="H193" s="40" t="s">
        <v>618</v>
      </c>
      <c r="I193" s="44">
        <v>45616.531284722223</v>
      </c>
      <c r="J193" s="44">
        <v>45616.538368055553</v>
      </c>
      <c r="K193" s="45">
        <v>2580000</v>
      </c>
      <c r="L193" s="45">
        <v>0</v>
      </c>
      <c r="M193" s="45">
        <v>0</v>
      </c>
      <c r="N193" s="45">
        <v>0</v>
      </c>
      <c r="O193" s="45">
        <v>0</v>
      </c>
      <c r="P193" s="45">
        <v>2580000</v>
      </c>
      <c r="Q193" s="43" t="s">
        <v>98</v>
      </c>
      <c r="R193" s="43" t="s">
        <v>98</v>
      </c>
      <c r="S193" s="46">
        <f t="shared" si="10"/>
        <v>2580000</v>
      </c>
    </row>
    <row r="194" spans="2:19" ht="15" customHeight="1" x14ac:dyDescent="0.35">
      <c r="B194" s="40" t="s">
        <v>619</v>
      </c>
      <c r="C194" s="41" t="s">
        <v>427</v>
      </c>
      <c r="D194" s="42" t="s">
        <v>58</v>
      </c>
      <c r="E194" s="40" t="s">
        <v>61</v>
      </c>
      <c r="F194" s="40" t="s">
        <v>62</v>
      </c>
      <c r="G194" s="43" t="s">
        <v>240</v>
      </c>
      <c r="H194" s="40" t="s">
        <v>241</v>
      </c>
      <c r="I194" s="44">
        <v>45615.746574074074</v>
      </c>
      <c r="J194" s="44">
        <v>45615.753287037034</v>
      </c>
      <c r="K194" s="45">
        <v>313860</v>
      </c>
      <c r="L194" s="45">
        <v>0</v>
      </c>
      <c r="M194" s="45">
        <v>0</v>
      </c>
      <c r="N194" s="45">
        <v>59633.4</v>
      </c>
      <c r="O194" s="45">
        <v>0</v>
      </c>
      <c r="P194" s="45">
        <v>373493.4</v>
      </c>
      <c r="Q194" s="43" t="s">
        <v>98</v>
      </c>
      <c r="R194" s="43" t="s">
        <v>98</v>
      </c>
      <c r="S194" s="46">
        <f t="shared" si="10"/>
        <v>373493.4</v>
      </c>
    </row>
    <row r="195" spans="2:19" ht="15" customHeight="1" x14ac:dyDescent="0.35">
      <c r="B195" s="40" t="s">
        <v>620</v>
      </c>
      <c r="C195" s="41" t="s">
        <v>621</v>
      </c>
      <c r="D195" s="42" t="s">
        <v>58</v>
      </c>
      <c r="E195" s="40" t="s">
        <v>61</v>
      </c>
      <c r="F195" s="40" t="s">
        <v>62</v>
      </c>
      <c r="G195" s="43" t="s">
        <v>622</v>
      </c>
      <c r="H195" s="40" t="s">
        <v>623</v>
      </c>
      <c r="I195" s="44">
        <v>45615.444976851853</v>
      </c>
      <c r="J195" s="44">
        <v>45615.731249999997</v>
      </c>
      <c r="K195" s="45">
        <v>1140986</v>
      </c>
      <c r="L195" s="45">
        <v>0</v>
      </c>
      <c r="M195" s="45">
        <v>0</v>
      </c>
      <c r="N195" s="45">
        <v>216787.34</v>
      </c>
      <c r="O195" s="45">
        <v>0</v>
      </c>
      <c r="P195" s="45">
        <v>1357773.34</v>
      </c>
      <c r="Q195" s="43" t="s">
        <v>98</v>
      </c>
      <c r="R195" s="43" t="s">
        <v>98</v>
      </c>
      <c r="S195" s="46">
        <f t="shared" si="10"/>
        <v>1357773.34</v>
      </c>
    </row>
    <row r="196" spans="2:19" ht="15" customHeight="1" x14ac:dyDescent="0.35">
      <c r="B196" s="40" t="s">
        <v>624</v>
      </c>
      <c r="C196" s="41" t="s">
        <v>625</v>
      </c>
      <c r="D196" s="42" t="s">
        <v>58</v>
      </c>
      <c r="E196" s="40" t="s">
        <v>61</v>
      </c>
      <c r="F196" s="40" t="s">
        <v>62</v>
      </c>
      <c r="G196" s="43" t="s">
        <v>120</v>
      </c>
      <c r="H196" s="40" t="s">
        <v>121</v>
      </c>
      <c r="I196" s="44">
        <v>45609.510266203702</v>
      </c>
      <c r="J196" s="44">
        <v>45609.521793981483</v>
      </c>
      <c r="K196" s="45">
        <v>1614100</v>
      </c>
      <c r="L196" s="45">
        <v>0</v>
      </c>
      <c r="M196" s="45">
        <v>0</v>
      </c>
      <c r="N196" s="45">
        <v>306679</v>
      </c>
      <c r="O196" s="45">
        <v>0</v>
      </c>
      <c r="P196" s="45">
        <v>1920779</v>
      </c>
      <c r="Q196" s="43" t="s">
        <v>98</v>
      </c>
      <c r="R196" s="43" t="s">
        <v>98</v>
      </c>
      <c r="S196" s="46">
        <f t="shared" si="10"/>
        <v>1920779</v>
      </c>
    </row>
    <row r="197" spans="2:19" ht="15" customHeight="1" x14ac:dyDescent="0.35">
      <c r="B197" s="40" t="s">
        <v>626</v>
      </c>
      <c r="C197" s="41" t="s">
        <v>627</v>
      </c>
      <c r="D197" s="42" t="s">
        <v>58</v>
      </c>
      <c r="E197" s="40" t="s">
        <v>61</v>
      </c>
      <c r="F197" s="40" t="s">
        <v>62</v>
      </c>
      <c r="G197" s="43" t="s">
        <v>628</v>
      </c>
      <c r="H197" s="40" t="s">
        <v>629</v>
      </c>
      <c r="I197" s="44">
        <v>45608.664212962962</v>
      </c>
      <c r="J197" s="44">
        <v>45608.738703703704</v>
      </c>
      <c r="K197" s="45">
        <v>316000</v>
      </c>
      <c r="L197" s="45">
        <v>0</v>
      </c>
      <c r="M197" s="45">
        <v>0</v>
      </c>
      <c r="N197" s="45">
        <v>60040</v>
      </c>
      <c r="O197" s="45">
        <v>0</v>
      </c>
      <c r="P197" s="45">
        <v>376040</v>
      </c>
      <c r="Q197" s="43" t="s">
        <v>98</v>
      </c>
      <c r="R197" s="43" t="s">
        <v>98</v>
      </c>
      <c r="S197" s="46">
        <f t="shared" si="10"/>
        <v>376040</v>
      </c>
    </row>
    <row r="198" spans="2:19" ht="15" customHeight="1" x14ac:dyDescent="0.35">
      <c r="B198" s="40" t="s">
        <v>630</v>
      </c>
      <c r="C198" s="41" t="s">
        <v>631</v>
      </c>
      <c r="D198" s="42" t="s">
        <v>58</v>
      </c>
      <c r="E198" s="40" t="s">
        <v>61</v>
      </c>
      <c r="F198" s="40" t="s">
        <v>62</v>
      </c>
      <c r="G198" s="43" t="s">
        <v>585</v>
      </c>
      <c r="H198" s="40" t="s">
        <v>586</v>
      </c>
      <c r="I198" s="44">
        <v>45608.649085648147</v>
      </c>
      <c r="J198" s="44">
        <v>45608.654791666668</v>
      </c>
      <c r="K198" s="45">
        <v>252920</v>
      </c>
      <c r="L198" s="45">
        <v>0</v>
      </c>
      <c r="M198" s="45">
        <v>0</v>
      </c>
      <c r="N198" s="45">
        <v>0</v>
      </c>
      <c r="O198" s="45">
        <v>0</v>
      </c>
      <c r="P198" s="45">
        <v>252920</v>
      </c>
      <c r="Q198" s="43" t="s">
        <v>98</v>
      </c>
      <c r="R198" s="43" t="s">
        <v>98</v>
      </c>
      <c r="S198" s="46">
        <f t="shared" si="10"/>
        <v>252920</v>
      </c>
    </row>
    <row r="199" spans="2:19" ht="15" customHeight="1" x14ac:dyDescent="0.35">
      <c r="B199" s="40" t="s">
        <v>632</v>
      </c>
      <c r="C199" s="41" t="s">
        <v>633</v>
      </c>
      <c r="D199" s="42" t="s">
        <v>58</v>
      </c>
      <c r="E199" s="40" t="s">
        <v>61</v>
      </c>
      <c r="F199" s="40" t="s">
        <v>62</v>
      </c>
      <c r="G199" s="43" t="s">
        <v>634</v>
      </c>
      <c r="H199" s="40" t="s">
        <v>635</v>
      </c>
      <c r="I199" s="44">
        <v>45607.456354166665</v>
      </c>
      <c r="J199" s="44">
        <v>45607.674699074072</v>
      </c>
      <c r="K199" s="45">
        <v>248000</v>
      </c>
      <c r="L199" s="45">
        <v>0</v>
      </c>
      <c r="M199" s="45">
        <v>0</v>
      </c>
      <c r="N199" s="45">
        <v>47120</v>
      </c>
      <c r="O199" s="45">
        <v>0</v>
      </c>
      <c r="P199" s="45">
        <v>295120</v>
      </c>
      <c r="Q199" s="43" t="s">
        <v>98</v>
      </c>
      <c r="R199" s="43" t="s">
        <v>98</v>
      </c>
      <c r="S199" s="46">
        <f t="shared" si="10"/>
        <v>295120</v>
      </c>
    </row>
    <row r="200" spans="2:19" ht="15" customHeight="1" x14ac:dyDescent="0.35">
      <c r="B200" s="40" t="s">
        <v>636</v>
      </c>
      <c r="C200" s="41" t="s">
        <v>637</v>
      </c>
      <c r="D200" s="42" t="s">
        <v>58</v>
      </c>
      <c r="E200" s="40" t="s">
        <v>61</v>
      </c>
      <c r="F200" s="40" t="s">
        <v>62</v>
      </c>
      <c r="G200" s="43" t="s">
        <v>638</v>
      </c>
      <c r="H200" s="40" t="s">
        <v>639</v>
      </c>
      <c r="I200" s="44">
        <v>45607.454467592594</v>
      </c>
      <c r="J200" s="44">
        <v>45607.675034722219</v>
      </c>
      <c r="K200" s="45">
        <v>1247102</v>
      </c>
      <c r="L200" s="45">
        <v>0</v>
      </c>
      <c r="M200" s="45">
        <v>0</v>
      </c>
      <c r="N200" s="45">
        <v>236949.38</v>
      </c>
      <c r="O200" s="45">
        <v>0</v>
      </c>
      <c r="P200" s="45">
        <v>1484051.38</v>
      </c>
      <c r="Q200" s="43" t="s">
        <v>98</v>
      </c>
      <c r="R200" s="43" t="s">
        <v>98</v>
      </c>
      <c r="S200" s="46">
        <f t="shared" si="10"/>
        <v>1484051.38</v>
      </c>
    </row>
    <row r="201" spans="2:19" ht="15" customHeight="1" x14ac:dyDescent="0.35">
      <c r="B201" s="40" t="s">
        <v>640</v>
      </c>
      <c r="C201" s="41" t="s">
        <v>641</v>
      </c>
      <c r="D201" s="42" t="s">
        <v>58</v>
      </c>
      <c r="E201" s="40" t="s">
        <v>61</v>
      </c>
      <c r="F201" s="40" t="s">
        <v>62</v>
      </c>
      <c r="G201" s="43" t="s">
        <v>642</v>
      </c>
      <c r="H201" s="40" t="s">
        <v>643</v>
      </c>
      <c r="I201" s="44">
        <v>45602.753888888888</v>
      </c>
      <c r="J201" s="44">
        <v>45603.496469907404</v>
      </c>
      <c r="K201" s="45">
        <v>1120000</v>
      </c>
      <c r="L201" s="45">
        <v>0</v>
      </c>
      <c r="M201" s="45">
        <v>0</v>
      </c>
      <c r="N201" s="45">
        <v>212800</v>
      </c>
      <c r="O201" s="45">
        <v>0</v>
      </c>
      <c r="P201" s="45">
        <v>1332800</v>
      </c>
      <c r="Q201" s="43" t="s">
        <v>98</v>
      </c>
      <c r="R201" s="43" t="s">
        <v>98</v>
      </c>
      <c r="S201" s="46">
        <f t="shared" si="10"/>
        <v>1332800</v>
      </c>
    </row>
    <row r="202" spans="2:19" ht="15" customHeight="1" x14ac:dyDescent="0.35">
      <c r="B202" s="40" t="s">
        <v>644</v>
      </c>
      <c r="C202" s="41" t="s">
        <v>645</v>
      </c>
      <c r="D202" s="42" t="s">
        <v>58</v>
      </c>
      <c r="E202" s="40" t="s">
        <v>61</v>
      </c>
      <c r="F202" s="40" t="s">
        <v>62</v>
      </c>
      <c r="G202" s="43" t="s">
        <v>585</v>
      </c>
      <c r="H202" s="40" t="s">
        <v>586</v>
      </c>
      <c r="I202" s="44">
        <v>45600.474409722221</v>
      </c>
      <c r="J202" s="44">
        <v>45600.477777777778</v>
      </c>
      <c r="K202" s="45">
        <v>304000</v>
      </c>
      <c r="L202" s="45">
        <v>0</v>
      </c>
      <c r="M202" s="45">
        <v>0</v>
      </c>
      <c r="N202" s="45">
        <v>0</v>
      </c>
      <c r="O202" s="45">
        <v>0</v>
      </c>
      <c r="P202" s="45">
        <v>304000</v>
      </c>
      <c r="Q202" s="43" t="s">
        <v>98</v>
      </c>
      <c r="R202" s="43" t="s">
        <v>98</v>
      </c>
      <c r="S202" s="46">
        <f t="shared" si="10"/>
        <v>304000</v>
      </c>
    </row>
    <row r="203" spans="2:19" ht="15" customHeight="1" thickBot="1" x14ac:dyDescent="0.35">
      <c r="B203" s="101" t="s">
        <v>646</v>
      </c>
      <c r="C203" s="51"/>
      <c r="D203" s="51">
        <f>COUNTA(D188:D202)</f>
        <v>15</v>
      </c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102"/>
      <c r="Q203" s="51"/>
      <c r="R203" s="51"/>
      <c r="S203" s="48">
        <f>SUM(S188:S202)</f>
        <v>326022325.06039989</v>
      </c>
    </row>
    <row r="204" spans="2:19" ht="15" customHeight="1" x14ac:dyDescent="0.35">
      <c r="B204" s="40" t="s">
        <v>658</v>
      </c>
      <c r="C204" s="41" t="s">
        <v>659</v>
      </c>
      <c r="D204" s="42" t="s">
        <v>55</v>
      </c>
      <c r="E204" s="40" t="s">
        <v>61</v>
      </c>
      <c r="F204" s="40" t="s">
        <v>62</v>
      </c>
      <c r="G204" s="43" t="s">
        <v>660</v>
      </c>
      <c r="H204" s="40" t="s">
        <v>661</v>
      </c>
      <c r="I204" s="44">
        <v>45657.456469907411</v>
      </c>
      <c r="J204" s="44">
        <v>45657.459340277775</v>
      </c>
      <c r="K204" s="45">
        <v>265042</v>
      </c>
      <c r="L204" s="45">
        <v>0</v>
      </c>
      <c r="M204" s="45">
        <v>7472</v>
      </c>
      <c r="N204" s="45">
        <v>0</v>
      </c>
      <c r="O204" s="45">
        <v>0</v>
      </c>
      <c r="P204" s="45">
        <v>272514</v>
      </c>
      <c r="Q204" s="43" t="s">
        <v>98</v>
      </c>
      <c r="R204" s="43" t="s">
        <v>98</v>
      </c>
      <c r="S204" s="46">
        <f>+P204</f>
        <v>272514</v>
      </c>
    </row>
    <row r="205" spans="2:19" ht="15" customHeight="1" x14ac:dyDescent="0.35">
      <c r="B205" s="40" t="s">
        <v>662</v>
      </c>
      <c r="C205" s="41" t="s">
        <v>663</v>
      </c>
      <c r="D205" s="42" t="s">
        <v>55</v>
      </c>
      <c r="E205" s="40" t="s">
        <v>61</v>
      </c>
      <c r="F205" s="40" t="s">
        <v>62</v>
      </c>
      <c r="G205" s="43" t="s">
        <v>660</v>
      </c>
      <c r="H205" s="40" t="s">
        <v>661</v>
      </c>
      <c r="I205" s="44">
        <v>45657.44908564815</v>
      </c>
      <c r="J205" s="44">
        <v>45657.452476851853</v>
      </c>
      <c r="K205" s="45">
        <v>64591</v>
      </c>
      <c r="L205" s="45">
        <v>0</v>
      </c>
      <c r="M205" s="45">
        <v>7472</v>
      </c>
      <c r="N205" s="45">
        <v>0</v>
      </c>
      <c r="O205" s="45">
        <v>0</v>
      </c>
      <c r="P205" s="45">
        <v>72063</v>
      </c>
      <c r="Q205" s="43" t="s">
        <v>98</v>
      </c>
      <c r="R205" s="43" t="s">
        <v>98</v>
      </c>
      <c r="S205" s="46">
        <f>+P205</f>
        <v>72063</v>
      </c>
    </row>
    <row r="206" spans="2:19" ht="15" customHeight="1" x14ac:dyDescent="0.35">
      <c r="B206" s="40" t="s">
        <v>664</v>
      </c>
      <c r="C206" s="41" t="s">
        <v>665</v>
      </c>
      <c r="D206" s="42" t="s">
        <v>55</v>
      </c>
      <c r="E206" s="40" t="s">
        <v>61</v>
      </c>
      <c r="F206" s="40" t="s">
        <v>62</v>
      </c>
      <c r="G206" s="43" t="s">
        <v>660</v>
      </c>
      <c r="H206" s="40" t="s">
        <v>661</v>
      </c>
      <c r="I206" s="44">
        <v>45657.418564814812</v>
      </c>
      <c r="J206" s="44">
        <v>45657.420636574076</v>
      </c>
      <c r="K206" s="45">
        <v>294491</v>
      </c>
      <c r="L206" s="45">
        <v>0</v>
      </c>
      <c r="M206" s="45">
        <v>7472</v>
      </c>
      <c r="N206" s="45">
        <v>0</v>
      </c>
      <c r="O206" s="45">
        <v>0</v>
      </c>
      <c r="P206" s="45">
        <v>301963</v>
      </c>
      <c r="Q206" s="43" t="s">
        <v>98</v>
      </c>
      <c r="R206" s="43" t="s">
        <v>98</v>
      </c>
      <c r="S206" s="46">
        <f t="shared" ref="S206:S234" si="11">+P206</f>
        <v>301963</v>
      </c>
    </row>
    <row r="207" spans="2:19" ht="15" customHeight="1" x14ac:dyDescent="0.35">
      <c r="B207" s="40" t="s">
        <v>666</v>
      </c>
      <c r="C207" s="41" t="s">
        <v>667</v>
      </c>
      <c r="D207" s="42" t="s">
        <v>55</v>
      </c>
      <c r="E207" s="40" t="s">
        <v>61</v>
      </c>
      <c r="F207" s="40" t="s">
        <v>62</v>
      </c>
      <c r="G207" s="43" t="s">
        <v>660</v>
      </c>
      <c r="H207" s="40" t="s">
        <v>661</v>
      </c>
      <c r="I207" s="44">
        <v>45657.411643518521</v>
      </c>
      <c r="J207" s="44">
        <v>45657.415509259263</v>
      </c>
      <c r="K207" s="45">
        <v>64591</v>
      </c>
      <c r="L207" s="45">
        <v>0</v>
      </c>
      <c r="M207" s="45">
        <v>7472</v>
      </c>
      <c r="N207" s="45">
        <v>0</v>
      </c>
      <c r="O207" s="45">
        <v>0</v>
      </c>
      <c r="P207" s="45">
        <v>72063</v>
      </c>
      <c r="Q207" s="43" t="s">
        <v>98</v>
      </c>
      <c r="R207" s="43" t="s">
        <v>98</v>
      </c>
      <c r="S207" s="46">
        <f t="shared" si="11"/>
        <v>72063</v>
      </c>
    </row>
    <row r="208" spans="2:19" ht="15" customHeight="1" x14ac:dyDescent="0.35">
      <c r="B208" s="40" t="s">
        <v>668</v>
      </c>
      <c r="C208" s="41" t="s">
        <v>669</v>
      </c>
      <c r="D208" s="42" t="s">
        <v>58</v>
      </c>
      <c r="E208" s="40" t="s">
        <v>61</v>
      </c>
      <c r="F208" s="40" t="s">
        <v>62</v>
      </c>
      <c r="G208" s="43" t="s">
        <v>670</v>
      </c>
      <c r="H208" s="40" t="s">
        <v>671</v>
      </c>
      <c r="I208" s="44">
        <v>45656.647141203706</v>
      </c>
      <c r="J208" s="44">
        <v>45656.699548611112</v>
      </c>
      <c r="K208" s="45">
        <v>347800</v>
      </c>
      <c r="L208" s="45">
        <v>0</v>
      </c>
      <c r="M208" s="45">
        <v>0</v>
      </c>
      <c r="N208" s="45">
        <v>66082</v>
      </c>
      <c r="O208" s="45">
        <v>0</v>
      </c>
      <c r="P208" s="45">
        <v>413882</v>
      </c>
      <c r="Q208" s="43" t="s">
        <v>98</v>
      </c>
      <c r="R208" s="43" t="s">
        <v>98</v>
      </c>
      <c r="S208" s="46">
        <f t="shared" si="11"/>
        <v>413882</v>
      </c>
    </row>
    <row r="209" spans="2:19" ht="15" customHeight="1" x14ac:dyDescent="0.35">
      <c r="B209" s="40" t="s">
        <v>672</v>
      </c>
      <c r="C209" s="41" t="s">
        <v>673</v>
      </c>
      <c r="D209" s="42" t="s">
        <v>27</v>
      </c>
      <c r="E209" s="40" t="s">
        <v>61</v>
      </c>
      <c r="F209" s="40" t="s">
        <v>62</v>
      </c>
      <c r="G209" s="43" t="s">
        <v>674</v>
      </c>
      <c r="H209" s="40" t="s">
        <v>675</v>
      </c>
      <c r="I209" s="44">
        <v>45653.683379629627</v>
      </c>
      <c r="J209" s="44">
        <v>45653.705717592595</v>
      </c>
      <c r="K209" s="45">
        <v>330</v>
      </c>
      <c r="L209" s="45">
        <v>0</v>
      </c>
      <c r="M209" s="45">
        <v>0</v>
      </c>
      <c r="N209" s="45">
        <v>0</v>
      </c>
      <c r="O209" s="45">
        <v>0</v>
      </c>
      <c r="P209" s="45">
        <v>330</v>
      </c>
      <c r="Q209" s="43" t="s">
        <v>458</v>
      </c>
      <c r="R209" s="43">
        <v>38406.79</v>
      </c>
      <c r="S209" s="46">
        <f>+P209*R209</f>
        <v>12674240.700000001</v>
      </c>
    </row>
    <row r="210" spans="2:19" ht="15" customHeight="1" x14ac:dyDescent="0.35">
      <c r="B210" s="40" t="s">
        <v>676</v>
      </c>
      <c r="C210" s="41" t="s">
        <v>677</v>
      </c>
      <c r="D210" s="42" t="s">
        <v>58</v>
      </c>
      <c r="E210" s="40" t="s">
        <v>61</v>
      </c>
      <c r="F210" s="40" t="s">
        <v>62</v>
      </c>
      <c r="G210" s="43" t="s">
        <v>678</v>
      </c>
      <c r="H210" s="40" t="s">
        <v>679</v>
      </c>
      <c r="I210" s="44">
        <v>45652.731817129628</v>
      </c>
      <c r="J210" s="44">
        <v>45652.739560185182</v>
      </c>
      <c r="K210" s="45">
        <v>1477000</v>
      </c>
      <c r="L210" s="45">
        <v>0</v>
      </c>
      <c r="M210" s="45">
        <v>0</v>
      </c>
      <c r="N210" s="45">
        <v>280630</v>
      </c>
      <c r="O210" s="45">
        <v>0</v>
      </c>
      <c r="P210" s="45">
        <v>1757630</v>
      </c>
      <c r="Q210" s="43" t="s">
        <v>98</v>
      </c>
      <c r="R210" s="43" t="s">
        <v>98</v>
      </c>
      <c r="S210" s="46">
        <f t="shared" si="11"/>
        <v>1757630</v>
      </c>
    </row>
    <row r="211" spans="2:19" ht="15" customHeight="1" x14ac:dyDescent="0.35">
      <c r="B211" s="40" t="s">
        <v>680</v>
      </c>
      <c r="C211" s="41" t="s">
        <v>681</v>
      </c>
      <c r="D211" s="42" t="s">
        <v>58</v>
      </c>
      <c r="E211" s="40" t="s">
        <v>61</v>
      </c>
      <c r="F211" s="40" t="s">
        <v>62</v>
      </c>
      <c r="G211" s="43" t="s">
        <v>452</v>
      </c>
      <c r="H211" s="40" t="s">
        <v>453</v>
      </c>
      <c r="I211" s="44">
        <v>45652.701053240744</v>
      </c>
      <c r="J211" s="44">
        <v>45652.744074074071</v>
      </c>
      <c r="K211" s="45">
        <v>1680672</v>
      </c>
      <c r="L211" s="45">
        <v>0</v>
      </c>
      <c r="M211" s="45">
        <v>0</v>
      </c>
      <c r="N211" s="45">
        <v>319327.68</v>
      </c>
      <c r="O211" s="45">
        <v>0</v>
      </c>
      <c r="P211" s="45">
        <v>1999999.68</v>
      </c>
      <c r="Q211" s="43" t="s">
        <v>98</v>
      </c>
      <c r="R211" s="43" t="s">
        <v>98</v>
      </c>
      <c r="S211" s="46">
        <f t="shared" si="11"/>
        <v>1999999.68</v>
      </c>
    </row>
    <row r="212" spans="2:19" ht="15" customHeight="1" x14ac:dyDescent="0.35">
      <c r="B212" s="40" t="s">
        <v>682</v>
      </c>
      <c r="C212" s="41" t="s">
        <v>683</v>
      </c>
      <c r="D212" s="42" t="s">
        <v>58</v>
      </c>
      <c r="E212" s="40" t="s">
        <v>61</v>
      </c>
      <c r="F212" s="40" t="s">
        <v>62</v>
      </c>
      <c r="G212" s="43" t="s">
        <v>684</v>
      </c>
      <c r="H212" s="40" t="s">
        <v>685</v>
      </c>
      <c r="I212" s="44">
        <v>45652.661979166667</v>
      </c>
      <c r="J212" s="44">
        <v>45652.750972222224</v>
      </c>
      <c r="K212" s="45">
        <v>200000</v>
      </c>
      <c r="L212" s="45">
        <v>0</v>
      </c>
      <c r="M212" s="45">
        <v>0</v>
      </c>
      <c r="N212" s="45">
        <v>38000</v>
      </c>
      <c r="O212" s="45">
        <v>0</v>
      </c>
      <c r="P212" s="45">
        <v>238000</v>
      </c>
      <c r="Q212" s="43" t="s">
        <v>98</v>
      </c>
      <c r="R212" s="43" t="s">
        <v>98</v>
      </c>
      <c r="S212" s="46">
        <f t="shared" si="11"/>
        <v>238000</v>
      </c>
    </row>
    <row r="213" spans="2:19" ht="15" customHeight="1" x14ac:dyDescent="0.35">
      <c r="B213" s="40" t="s">
        <v>686</v>
      </c>
      <c r="C213" s="41" t="s">
        <v>687</v>
      </c>
      <c r="D213" s="42" t="s">
        <v>55</v>
      </c>
      <c r="E213" s="40" t="s">
        <v>61</v>
      </c>
      <c r="F213" s="40" t="s">
        <v>62</v>
      </c>
      <c r="G213" s="43" t="s">
        <v>660</v>
      </c>
      <c r="H213" s="40" t="s">
        <v>661</v>
      </c>
      <c r="I213" s="44">
        <v>45649.386469907404</v>
      </c>
      <c r="J213" s="44">
        <v>45649.390289351853</v>
      </c>
      <c r="K213" s="45">
        <v>251033</v>
      </c>
      <c r="L213" s="45">
        <v>0</v>
      </c>
      <c r="M213" s="45">
        <v>14944</v>
      </c>
      <c r="N213" s="45">
        <v>0</v>
      </c>
      <c r="O213" s="45">
        <v>0</v>
      </c>
      <c r="P213" s="45">
        <v>265977</v>
      </c>
      <c r="Q213" s="43" t="s">
        <v>98</v>
      </c>
      <c r="R213" s="43" t="s">
        <v>98</v>
      </c>
      <c r="S213" s="46">
        <f t="shared" si="11"/>
        <v>265977</v>
      </c>
    </row>
    <row r="214" spans="2:19" ht="15" customHeight="1" x14ac:dyDescent="0.35">
      <c r="B214" s="40" t="s">
        <v>688</v>
      </c>
      <c r="C214" s="41" t="s">
        <v>689</v>
      </c>
      <c r="D214" s="42" t="s">
        <v>55</v>
      </c>
      <c r="E214" s="40" t="s">
        <v>61</v>
      </c>
      <c r="F214" s="40" t="s">
        <v>62</v>
      </c>
      <c r="G214" s="43" t="s">
        <v>660</v>
      </c>
      <c r="H214" s="40" t="s">
        <v>661</v>
      </c>
      <c r="I214" s="44">
        <v>45644.521585648145</v>
      </c>
      <c r="J214" s="44">
        <v>45644.526655092595</v>
      </c>
      <c r="K214" s="45">
        <v>224990</v>
      </c>
      <c r="L214" s="45">
        <v>0</v>
      </c>
      <c r="M214" s="45">
        <v>7472</v>
      </c>
      <c r="N214" s="45">
        <v>0</v>
      </c>
      <c r="O214" s="45">
        <v>0</v>
      </c>
      <c r="P214" s="45">
        <v>232462</v>
      </c>
      <c r="Q214" s="43" t="s">
        <v>98</v>
      </c>
      <c r="R214" s="43" t="s">
        <v>98</v>
      </c>
      <c r="S214" s="46">
        <f t="shared" si="11"/>
        <v>232462</v>
      </c>
    </row>
    <row r="215" spans="2:19" ht="15" customHeight="1" x14ac:dyDescent="0.35">
      <c r="B215" s="40" t="s">
        <v>690</v>
      </c>
      <c r="C215" s="41" t="s">
        <v>691</v>
      </c>
      <c r="D215" s="42" t="s">
        <v>55</v>
      </c>
      <c r="E215" s="40" t="s">
        <v>61</v>
      </c>
      <c r="F215" s="40" t="s">
        <v>62</v>
      </c>
      <c r="G215" s="43" t="s">
        <v>660</v>
      </c>
      <c r="H215" s="40" t="s">
        <v>661</v>
      </c>
      <c r="I215" s="44">
        <v>45644.512152777781</v>
      </c>
      <c r="J215" s="44">
        <v>45644.515173611115</v>
      </c>
      <c r="K215" s="45">
        <v>96341</v>
      </c>
      <c r="L215" s="45">
        <v>0</v>
      </c>
      <c r="M215" s="45">
        <v>7472</v>
      </c>
      <c r="N215" s="45">
        <v>0</v>
      </c>
      <c r="O215" s="45">
        <v>0</v>
      </c>
      <c r="P215" s="45">
        <v>103813</v>
      </c>
      <c r="Q215" s="43" t="s">
        <v>98</v>
      </c>
      <c r="R215" s="43" t="s">
        <v>98</v>
      </c>
      <c r="S215" s="46">
        <f t="shared" si="11"/>
        <v>103813</v>
      </c>
    </row>
    <row r="216" spans="2:19" ht="15" customHeight="1" x14ac:dyDescent="0.35">
      <c r="B216" s="40" t="s">
        <v>692</v>
      </c>
      <c r="C216" s="41" t="s">
        <v>693</v>
      </c>
      <c r="D216" s="42" t="s">
        <v>55</v>
      </c>
      <c r="E216" s="40" t="s">
        <v>61</v>
      </c>
      <c r="F216" s="40" t="s">
        <v>62</v>
      </c>
      <c r="G216" s="43" t="s">
        <v>660</v>
      </c>
      <c r="H216" s="40" t="s">
        <v>661</v>
      </c>
      <c r="I216" s="44">
        <v>45644.497743055559</v>
      </c>
      <c r="J216" s="44">
        <v>45644.504004629627</v>
      </c>
      <c r="K216" s="45">
        <v>194741</v>
      </c>
      <c r="L216" s="45">
        <v>0</v>
      </c>
      <c r="M216" s="45">
        <v>7472</v>
      </c>
      <c r="N216" s="45">
        <v>0</v>
      </c>
      <c r="O216" s="45">
        <v>0</v>
      </c>
      <c r="P216" s="45">
        <v>202213</v>
      </c>
      <c r="Q216" s="43" t="s">
        <v>98</v>
      </c>
      <c r="R216" s="43" t="s">
        <v>98</v>
      </c>
      <c r="S216" s="46">
        <f t="shared" si="11"/>
        <v>202213</v>
      </c>
    </row>
    <row r="217" spans="2:19" ht="15" customHeight="1" x14ac:dyDescent="0.35">
      <c r="B217" s="40" t="s">
        <v>694</v>
      </c>
      <c r="C217" s="41" t="s">
        <v>695</v>
      </c>
      <c r="D217" s="42" t="s">
        <v>55</v>
      </c>
      <c r="E217" s="40" t="s">
        <v>61</v>
      </c>
      <c r="F217" s="40" t="s">
        <v>62</v>
      </c>
      <c r="G217" s="43" t="s">
        <v>660</v>
      </c>
      <c r="H217" s="40" t="s">
        <v>661</v>
      </c>
      <c r="I217" s="44">
        <v>45644.488958333335</v>
      </c>
      <c r="J217" s="44">
        <v>45644.494201388887</v>
      </c>
      <c r="K217" s="45">
        <v>96341</v>
      </c>
      <c r="L217" s="45">
        <v>0</v>
      </c>
      <c r="M217" s="45">
        <v>7472</v>
      </c>
      <c r="N217" s="45">
        <v>0</v>
      </c>
      <c r="O217" s="45">
        <v>0</v>
      </c>
      <c r="P217" s="45">
        <v>103813</v>
      </c>
      <c r="Q217" s="43" t="s">
        <v>98</v>
      </c>
      <c r="R217" s="43" t="s">
        <v>98</v>
      </c>
      <c r="S217" s="46">
        <f t="shared" si="11"/>
        <v>103813</v>
      </c>
    </row>
    <row r="218" spans="2:19" ht="15" customHeight="1" x14ac:dyDescent="0.35">
      <c r="B218" s="40" t="s">
        <v>696</v>
      </c>
      <c r="C218" s="41" t="s">
        <v>697</v>
      </c>
      <c r="D218" s="42" t="s">
        <v>58</v>
      </c>
      <c r="E218" s="40" t="s">
        <v>61</v>
      </c>
      <c r="F218" s="40" t="s">
        <v>62</v>
      </c>
      <c r="G218" s="43" t="s">
        <v>698</v>
      </c>
      <c r="H218" s="40" t="s">
        <v>699</v>
      </c>
      <c r="I218" s="44">
        <v>45643.713043981479</v>
      </c>
      <c r="J218" s="44">
        <v>45643.719293981485</v>
      </c>
      <c r="K218" s="45">
        <v>319000</v>
      </c>
      <c r="L218" s="45">
        <v>0</v>
      </c>
      <c r="M218" s="45">
        <v>0</v>
      </c>
      <c r="N218" s="45">
        <v>60610</v>
      </c>
      <c r="O218" s="45">
        <v>0</v>
      </c>
      <c r="P218" s="45">
        <v>379610</v>
      </c>
      <c r="Q218" s="43" t="s">
        <v>98</v>
      </c>
      <c r="R218" s="43" t="s">
        <v>98</v>
      </c>
      <c r="S218" s="46">
        <f t="shared" si="11"/>
        <v>379610</v>
      </c>
    </row>
    <row r="219" spans="2:19" ht="15" customHeight="1" x14ac:dyDescent="0.35">
      <c r="B219" s="40" t="s">
        <v>700</v>
      </c>
      <c r="C219" s="41" t="s">
        <v>701</v>
      </c>
      <c r="D219" s="42" t="s">
        <v>58</v>
      </c>
      <c r="E219" s="40" t="s">
        <v>61</v>
      </c>
      <c r="F219" s="40" t="s">
        <v>62</v>
      </c>
      <c r="G219" s="43" t="s">
        <v>108</v>
      </c>
      <c r="H219" s="40" t="s">
        <v>109</v>
      </c>
      <c r="I219" s="44">
        <v>45643.684930555559</v>
      </c>
      <c r="J219" s="44">
        <v>45643.692071759258</v>
      </c>
      <c r="K219" s="45">
        <v>1289004</v>
      </c>
      <c r="L219" s="45">
        <v>0</v>
      </c>
      <c r="M219" s="45">
        <v>0</v>
      </c>
      <c r="N219" s="45">
        <v>244910.76</v>
      </c>
      <c r="O219" s="45">
        <v>0</v>
      </c>
      <c r="P219" s="45">
        <v>1533914.76</v>
      </c>
      <c r="Q219" s="43" t="s">
        <v>98</v>
      </c>
      <c r="R219" s="43" t="s">
        <v>98</v>
      </c>
      <c r="S219" s="46">
        <f t="shared" si="11"/>
        <v>1533914.76</v>
      </c>
    </row>
    <row r="220" spans="2:19" ht="15" customHeight="1" x14ac:dyDescent="0.35">
      <c r="B220" s="40" t="s">
        <v>702</v>
      </c>
      <c r="C220" s="41" t="s">
        <v>703</v>
      </c>
      <c r="D220" s="42" t="s">
        <v>58</v>
      </c>
      <c r="E220" s="40" t="s">
        <v>61</v>
      </c>
      <c r="F220" s="40" t="s">
        <v>62</v>
      </c>
      <c r="G220" s="43" t="s">
        <v>704</v>
      </c>
      <c r="H220" s="40" t="s">
        <v>705</v>
      </c>
      <c r="I220" s="44">
        <v>45642.763807870368</v>
      </c>
      <c r="J220" s="44">
        <v>45643.455254629633</v>
      </c>
      <c r="K220" s="45">
        <v>180000</v>
      </c>
      <c r="L220" s="45">
        <v>0</v>
      </c>
      <c r="M220" s="45">
        <v>0</v>
      </c>
      <c r="N220" s="45">
        <v>34200</v>
      </c>
      <c r="O220" s="45">
        <v>0</v>
      </c>
      <c r="P220" s="45">
        <v>214200</v>
      </c>
      <c r="Q220" s="43" t="s">
        <v>98</v>
      </c>
      <c r="R220" s="43" t="s">
        <v>98</v>
      </c>
      <c r="S220" s="46">
        <f t="shared" si="11"/>
        <v>214200</v>
      </c>
    </row>
    <row r="221" spans="2:19" ht="15" customHeight="1" x14ac:dyDescent="0.35">
      <c r="B221" s="40" t="s">
        <v>706</v>
      </c>
      <c r="C221" s="41" t="s">
        <v>707</v>
      </c>
      <c r="D221" s="42" t="s">
        <v>58</v>
      </c>
      <c r="E221" s="40" t="s">
        <v>61</v>
      </c>
      <c r="F221" s="40" t="s">
        <v>62</v>
      </c>
      <c r="G221" s="43" t="s">
        <v>159</v>
      </c>
      <c r="H221" s="40" t="s">
        <v>160</v>
      </c>
      <c r="I221" s="44">
        <v>45642.761504629627</v>
      </c>
      <c r="J221" s="44">
        <v>45643.415925925925</v>
      </c>
      <c r="K221" s="45">
        <v>840000</v>
      </c>
      <c r="L221" s="45">
        <v>0</v>
      </c>
      <c r="M221" s="45">
        <v>0</v>
      </c>
      <c r="N221" s="45">
        <v>159600</v>
      </c>
      <c r="O221" s="45">
        <v>0</v>
      </c>
      <c r="P221" s="45">
        <v>999600</v>
      </c>
      <c r="Q221" s="43" t="s">
        <v>98</v>
      </c>
      <c r="R221" s="43" t="s">
        <v>98</v>
      </c>
      <c r="S221" s="46">
        <f t="shared" si="11"/>
        <v>999600</v>
      </c>
    </row>
    <row r="222" spans="2:19" ht="15" customHeight="1" x14ac:dyDescent="0.35">
      <c r="B222" s="40" t="s">
        <v>708</v>
      </c>
      <c r="C222" s="41" t="s">
        <v>709</v>
      </c>
      <c r="D222" s="42" t="s">
        <v>58</v>
      </c>
      <c r="E222" s="40" t="s">
        <v>61</v>
      </c>
      <c r="F222" s="40" t="s">
        <v>62</v>
      </c>
      <c r="G222" s="43" t="s">
        <v>710</v>
      </c>
      <c r="H222" s="40" t="s">
        <v>711</v>
      </c>
      <c r="I222" s="44">
        <v>45642.747060185182</v>
      </c>
      <c r="J222" s="44">
        <v>45643.443749999999</v>
      </c>
      <c r="K222" s="45">
        <v>827570</v>
      </c>
      <c r="L222" s="45">
        <v>0</v>
      </c>
      <c r="M222" s="45">
        <v>0</v>
      </c>
      <c r="N222" s="45">
        <v>157238.29999999999</v>
      </c>
      <c r="O222" s="45">
        <v>0</v>
      </c>
      <c r="P222" s="45">
        <v>984808.3</v>
      </c>
      <c r="Q222" s="43" t="s">
        <v>98</v>
      </c>
      <c r="R222" s="43" t="s">
        <v>98</v>
      </c>
      <c r="S222" s="46">
        <f t="shared" si="11"/>
        <v>984808.3</v>
      </c>
    </row>
    <row r="223" spans="2:19" ht="15" customHeight="1" x14ac:dyDescent="0.35">
      <c r="B223" s="40" t="s">
        <v>712</v>
      </c>
      <c r="C223" s="41" t="s">
        <v>713</v>
      </c>
      <c r="D223" s="42" t="s">
        <v>58</v>
      </c>
      <c r="E223" s="40" t="s">
        <v>61</v>
      </c>
      <c r="F223" s="40" t="s">
        <v>62</v>
      </c>
      <c r="G223" s="43" t="s">
        <v>714</v>
      </c>
      <c r="H223" s="40" t="s">
        <v>715</v>
      </c>
      <c r="I223" s="44">
        <v>45642.745625000003</v>
      </c>
      <c r="J223" s="44">
        <v>45643.406157407408</v>
      </c>
      <c r="K223" s="45">
        <v>1079716</v>
      </c>
      <c r="L223" s="45">
        <v>0</v>
      </c>
      <c r="M223" s="45">
        <v>0</v>
      </c>
      <c r="N223" s="45">
        <v>205146.04</v>
      </c>
      <c r="O223" s="45">
        <v>0</v>
      </c>
      <c r="P223" s="45">
        <v>1284862.04</v>
      </c>
      <c r="Q223" s="43" t="s">
        <v>98</v>
      </c>
      <c r="R223" s="43" t="s">
        <v>98</v>
      </c>
      <c r="S223" s="46">
        <f t="shared" si="11"/>
        <v>1284862.04</v>
      </c>
    </row>
    <row r="224" spans="2:19" ht="15" customHeight="1" x14ac:dyDescent="0.35">
      <c r="B224" s="40" t="s">
        <v>716</v>
      </c>
      <c r="C224" s="41" t="s">
        <v>717</v>
      </c>
      <c r="D224" s="42" t="s">
        <v>0</v>
      </c>
      <c r="E224" s="40" t="s">
        <v>61</v>
      </c>
      <c r="F224" s="40" t="s">
        <v>62</v>
      </c>
      <c r="G224" s="43" t="s">
        <v>718</v>
      </c>
      <c r="H224" s="40" t="s">
        <v>719</v>
      </c>
      <c r="I224" s="44">
        <v>45638.733344907407</v>
      </c>
      <c r="J224" s="44">
        <v>45638.743344907409</v>
      </c>
      <c r="K224" s="45">
        <v>2776800</v>
      </c>
      <c r="L224" s="45">
        <v>0</v>
      </c>
      <c r="M224" s="45">
        <v>0</v>
      </c>
      <c r="N224" s="45">
        <v>527592</v>
      </c>
      <c r="O224" s="45">
        <v>0</v>
      </c>
      <c r="P224" s="45">
        <v>3304392</v>
      </c>
      <c r="Q224" s="43" t="s">
        <v>98</v>
      </c>
      <c r="R224" s="43" t="s">
        <v>98</v>
      </c>
      <c r="S224" s="46">
        <f t="shared" si="11"/>
        <v>3304392</v>
      </c>
    </row>
    <row r="225" spans="2:22" ht="15" customHeight="1" x14ac:dyDescent="0.35">
      <c r="B225" s="40" t="s">
        <v>720</v>
      </c>
      <c r="C225" s="41" t="s">
        <v>721</v>
      </c>
      <c r="D225" s="42" t="s">
        <v>0</v>
      </c>
      <c r="E225" s="40" t="s">
        <v>61</v>
      </c>
      <c r="F225" s="40" t="s">
        <v>62</v>
      </c>
      <c r="G225" s="43" t="s">
        <v>722</v>
      </c>
      <c r="H225" s="40" t="s">
        <v>723</v>
      </c>
      <c r="I225" s="44">
        <v>45638.7028125</v>
      </c>
      <c r="J225" s="44">
        <v>45638.716793981483</v>
      </c>
      <c r="K225" s="45">
        <v>4600000</v>
      </c>
      <c r="L225" s="45">
        <v>0</v>
      </c>
      <c r="M225" s="45">
        <v>0</v>
      </c>
      <c r="N225" s="45">
        <v>874000</v>
      </c>
      <c r="O225" s="45">
        <v>0</v>
      </c>
      <c r="P225" s="45">
        <v>5474000</v>
      </c>
      <c r="Q225" s="43" t="s">
        <v>98</v>
      </c>
      <c r="R225" s="43" t="s">
        <v>98</v>
      </c>
      <c r="S225" s="46">
        <f t="shared" si="11"/>
        <v>5474000</v>
      </c>
    </row>
    <row r="226" spans="2:22" ht="15" customHeight="1" x14ac:dyDescent="0.35">
      <c r="B226" s="40" t="s">
        <v>724</v>
      </c>
      <c r="C226" s="41" t="s">
        <v>725</v>
      </c>
      <c r="D226" s="42" t="s">
        <v>58</v>
      </c>
      <c r="E226" s="40" t="s">
        <v>61</v>
      </c>
      <c r="F226" s="40" t="s">
        <v>62</v>
      </c>
      <c r="G226" s="43" t="s">
        <v>228</v>
      </c>
      <c r="H226" s="40" t="s">
        <v>229</v>
      </c>
      <c r="I226" s="44">
        <v>45636.694502314815</v>
      </c>
      <c r="J226" s="44">
        <v>45636.701342592591</v>
      </c>
      <c r="K226" s="45">
        <v>324500</v>
      </c>
      <c r="L226" s="45">
        <v>0</v>
      </c>
      <c r="M226" s="45">
        <v>0</v>
      </c>
      <c r="N226" s="45">
        <v>61655</v>
      </c>
      <c r="O226" s="45">
        <v>0</v>
      </c>
      <c r="P226" s="45">
        <v>386155</v>
      </c>
      <c r="Q226" s="43" t="s">
        <v>98</v>
      </c>
      <c r="R226" s="43" t="s">
        <v>98</v>
      </c>
      <c r="S226" s="46">
        <f t="shared" si="11"/>
        <v>386155</v>
      </c>
    </row>
    <row r="227" spans="2:22" ht="15" customHeight="1" x14ac:dyDescent="0.35">
      <c r="B227" s="40" t="s">
        <v>726</v>
      </c>
      <c r="C227" s="41" t="s">
        <v>727</v>
      </c>
      <c r="D227" s="42" t="s">
        <v>0</v>
      </c>
      <c r="E227" s="40" t="s">
        <v>61</v>
      </c>
      <c r="F227" s="40" t="s">
        <v>62</v>
      </c>
      <c r="G227" s="43" t="s">
        <v>728</v>
      </c>
      <c r="H227" s="40" t="s">
        <v>729</v>
      </c>
      <c r="I227" s="44">
        <v>45636.37777777778</v>
      </c>
      <c r="J227" s="44">
        <v>45636.416805555556</v>
      </c>
      <c r="K227" s="45">
        <v>22566578</v>
      </c>
      <c r="L227" s="45">
        <v>0</v>
      </c>
      <c r="M227" s="45">
        <v>0</v>
      </c>
      <c r="N227" s="45">
        <v>4287649.82</v>
      </c>
      <c r="O227" s="45">
        <v>0</v>
      </c>
      <c r="P227" s="45">
        <v>26854227.82</v>
      </c>
      <c r="Q227" s="43" t="s">
        <v>98</v>
      </c>
      <c r="R227" s="43" t="s">
        <v>98</v>
      </c>
      <c r="S227" s="46">
        <f t="shared" si="11"/>
        <v>26854227.82</v>
      </c>
    </row>
    <row r="228" spans="2:22" ht="15" customHeight="1" x14ac:dyDescent="0.35">
      <c r="B228" s="40" t="s">
        <v>730</v>
      </c>
      <c r="C228" s="41" t="s">
        <v>731</v>
      </c>
      <c r="D228" s="42" t="s">
        <v>58</v>
      </c>
      <c r="E228" s="40" t="s">
        <v>61</v>
      </c>
      <c r="F228" s="40" t="s">
        <v>62</v>
      </c>
      <c r="G228" s="43" t="s">
        <v>732</v>
      </c>
      <c r="H228" s="40" t="s">
        <v>733</v>
      </c>
      <c r="I228" s="44">
        <v>45631.7346875</v>
      </c>
      <c r="J228" s="44">
        <v>45632.628391203703</v>
      </c>
      <c r="K228" s="45">
        <v>1290000</v>
      </c>
      <c r="L228" s="45">
        <v>0</v>
      </c>
      <c r="M228" s="45">
        <v>0</v>
      </c>
      <c r="N228" s="45">
        <v>245100</v>
      </c>
      <c r="O228" s="45">
        <v>0</v>
      </c>
      <c r="P228" s="45">
        <v>1535100</v>
      </c>
      <c r="Q228" s="43" t="s">
        <v>98</v>
      </c>
      <c r="R228" s="43" t="s">
        <v>98</v>
      </c>
      <c r="S228" s="46">
        <f t="shared" si="11"/>
        <v>1535100</v>
      </c>
    </row>
    <row r="229" spans="2:22" ht="15" customHeight="1" x14ac:dyDescent="0.35">
      <c r="B229" s="40" t="s">
        <v>734</v>
      </c>
      <c r="C229" s="41" t="s">
        <v>735</v>
      </c>
      <c r="D229" s="42" t="s">
        <v>58</v>
      </c>
      <c r="E229" s="40" t="s">
        <v>61</v>
      </c>
      <c r="F229" s="40" t="s">
        <v>62</v>
      </c>
      <c r="G229" s="43" t="s">
        <v>642</v>
      </c>
      <c r="H229" s="40" t="s">
        <v>643</v>
      </c>
      <c r="I229" s="44">
        <v>45631.663865740738</v>
      </c>
      <c r="J229" s="44">
        <v>45632.537083333336</v>
      </c>
      <c r="K229" s="45">
        <v>640000</v>
      </c>
      <c r="L229" s="45">
        <v>0</v>
      </c>
      <c r="M229" s="45">
        <v>0</v>
      </c>
      <c r="N229" s="45">
        <v>121600</v>
      </c>
      <c r="O229" s="45">
        <v>0</v>
      </c>
      <c r="P229" s="45">
        <v>761600</v>
      </c>
      <c r="Q229" s="43" t="s">
        <v>98</v>
      </c>
      <c r="R229" s="43" t="s">
        <v>98</v>
      </c>
      <c r="S229" s="46">
        <f t="shared" si="11"/>
        <v>761600</v>
      </c>
    </row>
    <row r="230" spans="2:22" ht="15" customHeight="1" x14ac:dyDescent="0.35">
      <c r="B230" s="40" t="s">
        <v>736</v>
      </c>
      <c r="C230" s="41" t="s">
        <v>737</v>
      </c>
      <c r="D230" s="42" t="s">
        <v>58</v>
      </c>
      <c r="E230" s="40" t="s">
        <v>61</v>
      </c>
      <c r="F230" s="40" t="s">
        <v>62</v>
      </c>
      <c r="G230" s="43" t="s">
        <v>289</v>
      </c>
      <c r="H230" s="40" t="s">
        <v>290</v>
      </c>
      <c r="I230" s="44">
        <v>45630.731168981481</v>
      </c>
      <c r="J230" s="44">
        <v>45632.626921296294</v>
      </c>
      <c r="K230" s="45">
        <v>404700</v>
      </c>
      <c r="L230" s="45">
        <v>0</v>
      </c>
      <c r="M230" s="45">
        <v>0</v>
      </c>
      <c r="N230" s="45">
        <v>76893</v>
      </c>
      <c r="O230" s="45">
        <v>0</v>
      </c>
      <c r="P230" s="45">
        <v>481593</v>
      </c>
      <c r="Q230" s="43" t="s">
        <v>98</v>
      </c>
      <c r="R230" s="43" t="s">
        <v>98</v>
      </c>
      <c r="S230" s="46">
        <f t="shared" si="11"/>
        <v>481593</v>
      </c>
    </row>
    <row r="231" spans="2:22" ht="15" customHeight="1" x14ac:dyDescent="0.35">
      <c r="B231" s="40" t="s">
        <v>738</v>
      </c>
      <c r="C231" s="41" t="s">
        <v>739</v>
      </c>
      <c r="D231" s="42" t="s">
        <v>58</v>
      </c>
      <c r="E231" s="40" t="s">
        <v>61</v>
      </c>
      <c r="F231" s="40" t="s">
        <v>62</v>
      </c>
      <c r="G231" s="43" t="s">
        <v>740</v>
      </c>
      <c r="H231" s="40" t="s">
        <v>741</v>
      </c>
      <c r="I231" s="44">
        <v>45630.723692129628</v>
      </c>
      <c r="J231" s="44">
        <v>45632.625057870369</v>
      </c>
      <c r="K231" s="45">
        <v>208500</v>
      </c>
      <c r="L231" s="45">
        <v>0</v>
      </c>
      <c r="M231" s="45">
        <v>0</v>
      </c>
      <c r="N231" s="45">
        <v>39615</v>
      </c>
      <c r="O231" s="45">
        <v>0</v>
      </c>
      <c r="P231" s="45">
        <v>248115</v>
      </c>
      <c r="Q231" s="43" t="s">
        <v>98</v>
      </c>
      <c r="R231" s="43" t="s">
        <v>98</v>
      </c>
      <c r="S231" s="46">
        <f t="shared" si="11"/>
        <v>248115</v>
      </c>
    </row>
    <row r="232" spans="2:22" ht="15" customHeight="1" x14ac:dyDescent="0.35">
      <c r="B232" s="40" t="s">
        <v>742</v>
      </c>
      <c r="C232" s="41" t="s">
        <v>743</v>
      </c>
      <c r="D232" s="42" t="s">
        <v>58</v>
      </c>
      <c r="E232" s="40" t="s">
        <v>61</v>
      </c>
      <c r="F232" s="40" t="s">
        <v>62</v>
      </c>
      <c r="G232" s="43" t="s">
        <v>744</v>
      </c>
      <c r="H232" s="40" t="s">
        <v>745</v>
      </c>
      <c r="I232" s="44">
        <v>45629.53800925926</v>
      </c>
      <c r="J232" s="44">
        <v>45629.557233796295</v>
      </c>
      <c r="K232" s="45">
        <v>1310892</v>
      </c>
      <c r="L232" s="45">
        <v>0</v>
      </c>
      <c r="M232" s="45">
        <v>0</v>
      </c>
      <c r="N232" s="45">
        <v>249069.48</v>
      </c>
      <c r="O232" s="45">
        <v>0</v>
      </c>
      <c r="P232" s="45">
        <v>1559961.48</v>
      </c>
      <c r="Q232" s="43" t="s">
        <v>98</v>
      </c>
      <c r="R232" s="43" t="s">
        <v>98</v>
      </c>
      <c r="S232" s="46">
        <f t="shared" si="11"/>
        <v>1559961.48</v>
      </c>
    </row>
    <row r="233" spans="2:22" ht="15" customHeight="1" x14ac:dyDescent="0.35">
      <c r="B233" s="40" t="s">
        <v>746</v>
      </c>
      <c r="C233" s="41" t="s">
        <v>747</v>
      </c>
      <c r="D233" s="42" t="s">
        <v>58</v>
      </c>
      <c r="E233" s="40" t="s">
        <v>61</v>
      </c>
      <c r="F233" s="40" t="s">
        <v>62</v>
      </c>
      <c r="G233" s="43" t="s">
        <v>748</v>
      </c>
      <c r="H233" s="40" t="s">
        <v>749</v>
      </c>
      <c r="I233" s="44">
        <v>45625.687060185184</v>
      </c>
      <c r="J233" s="44">
        <v>45628.402881944443</v>
      </c>
      <c r="K233" s="45">
        <v>420000</v>
      </c>
      <c r="L233" s="45">
        <v>0</v>
      </c>
      <c r="M233" s="45">
        <v>0</v>
      </c>
      <c r="N233" s="45">
        <v>79800</v>
      </c>
      <c r="O233" s="45">
        <v>0</v>
      </c>
      <c r="P233" s="45">
        <v>499800</v>
      </c>
      <c r="Q233" s="43" t="s">
        <v>98</v>
      </c>
      <c r="R233" s="43" t="s">
        <v>98</v>
      </c>
      <c r="S233" s="46">
        <f t="shared" si="11"/>
        <v>499800</v>
      </c>
    </row>
    <row r="234" spans="2:22" ht="15" customHeight="1" x14ac:dyDescent="0.35">
      <c r="B234" s="40" t="s">
        <v>750</v>
      </c>
      <c r="C234" s="41" t="s">
        <v>751</v>
      </c>
      <c r="D234" s="42" t="s">
        <v>27</v>
      </c>
      <c r="E234" s="40" t="s">
        <v>61</v>
      </c>
      <c r="F234" s="40" t="s">
        <v>62</v>
      </c>
      <c r="G234" s="43" t="s">
        <v>752</v>
      </c>
      <c r="H234" s="40" t="s">
        <v>753</v>
      </c>
      <c r="I234" s="44">
        <v>45618.717870370368</v>
      </c>
      <c r="J234" s="44">
        <v>45630.518171296295</v>
      </c>
      <c r="K234" s="45">
        <v>1100000</v>
      </c>
      <c r="L234" s="45">
        <v>0</v>
      </c>
      <c r="M234" s="45">
        <v>0</v>
      </c>
      <c r="N234" s="45">
        <v>209000</v>
      </c>
      <c r="O234" s="45">
        <v>0</v>
      </c>
      <c r="P234" s="45">
        <v>1309000</v>
      </c>
      <c r="Q234" s="43" t="s">
        <v>98</v>
      </c>
      <c r="R234" s="43" t="s">
        <v>98</v>
      </c>
      <c r="S234" s="46">
        <f t="shared" si="11"/>
        <v>1309000</v>
      </c>
    </row>
    <row r="235" spans="2:22" ht="15" customHeight="1" thickBot="1" x14ac:dyDescent="0.4">
      <c r="B235" s="31" t="s">
        <v>657</v>
      </c>
      <c r="C235" s="30"/>
      <c r="D235" s="58">
        <f>COUNTA(D204:D234)</f>
        <v>31</v>
      </c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2"/>
      <c r="Q235" s="30"/>
      <c r="R235" s="30"/>
      <c r="S235" s="57">
        <f>SUM(S204:S234)</f>
        <v>66521572.780000001</v>
      </c>
    </row>
    <row r="236" spans="2:22" ht="13.5" thickBot="1" x14ac:dyDescent="0.35">
      <c r="B236" s="103"/>
      <c r="C236" s="104"/>
      <c r="D236" s="104"/>
      <c r="E236" s="104"/>
      <c r="F236" s="104"/>
      <c r="G236" s="104"/>
      <c r="H236" s="104"/>
      <c r="I236" s="104"/>
      <c r="J236" s="104"/>
      <c r="K236" s="104"/>
      <c r="L236" s="104"/>
      <c r="M236" s="104"/>
      <c r="N236" s="104"/>
      <c r="O236" s="104"/>
      <c r="P236" s="105"/>
      <c r="Q236" s="104"/>
      <c r="R236" s="104"/>
      <c r="S236" s="106"/>
    </row>
    <row r="237" spans="2:22" ht="13.5" thickBot="1" x14ac:dyDescent="0.35">
      <c r="B237" s="101" t="s">
        <v>99</v>
      </c>
      <c r="C237" s="51"/>
      <c r="D237" s="51">
        <f>+D15+D25+D51+D67+D82+D96+D131+D168+D175+D187+D203+D235</f>
        <v>221</v>
      </c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48">
        <f>+S15+S25+S51+S67+S82+S96+S131+S168+S175+S187+S203+S235</f>
        <v>2088694965.7581518</v>
      </c>
      <c r="U237" s="49">
        <f>+'Compras Enero'!S14+'Compras Febrero'!S11+'Compras Marzo'!S27+'Compras Abril'!S17+'Compras Mayo'!S16+'Compras Junio'!S15+'Compras Julio'!S36+'Compras Agosto'!S38+'Compras Septiembre'!S8+'Compras Octubre'!S13+'Compras Noviembre'!S17+'Compras Diciembre'!S33</f>
        <v>2088694965.7581518</v>
      </c>
      <c r="V237" s="50" t="s">
        <v>100</v>
      </c>
    </row>
    <row r="238" spans="2:22" x14ac:dyDescent="0.3">
      <c r="U238" s="49">
        <f>+'Compras Enero'!D14+'Compras Febrero'!D11+'Compras Marzo'!D27+'Compras Abril'!D17+'Compras Mayo'!D16+'Compras Junio'!D15+'Compras Julio'!D36+'Compras Agosto'!D38+'Compras Septiembre'!D8+'Compras Octubre'!D13+'Compras Noviembre'!D17+'Compras Diciembre'!D33</f>
        <v>221</v>
      </c>
      <c r="V238" s="50" t="s">
        <v>100</v>
      </c>
    </row>
    <row r="240" spans="2:22" x14ac:dyDescent="0.3">
      <c r="U240" s="10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A1B75-74A1-4F55-98C2-A460C93C95C4}">
  <dimension ref="B1:AO33"/>
  <sheetViews>
    <sheetView zoomScale="80" zoomScaleNormal="80" workbookViewId="0">
      <selection activeCell="B32" sqref="B32"/>
    </sheetView>
  </sheetViews>
  <sheetFormatPr baseColWidth="10" defaultColWidth="11.453125" defaultRowHeight="14.5" x14ac:dyDescent="0.35"/>
  <cols>
    <col min="1" max="1" width="2.453125" customWidth="1"/>
    <col min="2" max="2" width="17.54296875" customWidth="1"/>
    <col min="3" max="3" width="23.453125" customWidth="1"/>
    <col min="4" max="4" width="17.1796875" customWidth="1"/>
    <col min="5" max="5" width="12.1796875" customWidth="1"/>
    <col min="6" max="6" width="17.453125" customWidth="1"/>
    <col min="7" max="7" width="18.81640625" customWidth="1"/>
    <col min="8" max="8" width="16.81640625" customWidth="1"/>
    <col min="9" max="9" width="18.26953125" customWidth="1"/>
    <col min="10" max="10" width="20.7265625" customWidth="1"/>
    <col min="11" max="11" width="13" customWidth="1"/>
    <col min="12" max="12" width="13.453125" customWidth="1"/>
    <col min="13" max="13" width="8.54296875" customWidth="1"/>
    <col min="14" max="14" width="13.54296875" customWidth="1"/>
    <col min="15" max="15" width="10" customWidth="1"/>
    <col min="16" max="16" width="13.54296875" bestFit="1" customWidth="1"/>
    <col min="19" max="19" width="14.1796875" customWidth="1"/>
  </cols>
  <sheetData>
    <row r="1" spans="2:41" s="38" customFormat="1" ht="27" customHeight="1" x14ac:dyDescent="0.3">
      <c r="B1" s="47" t="s">
        <v>2</v>
      </c>
      <c r="C1" s="47" t="s">
        <v>3</v>
      </c>
      <c r="D1" s="47" t="s">
        <v>4</v>
      </c>
      <c r="E1" s="47" t="s">
        <v>5</v>
      </c>
      <c r="F1" s="47" t="s">
        <v>22</v>
      </c>
      <c r="G1" s="47" t="s">
        <v>6</v>
      </c>
      <c r="H1" s="47" t="s">
        <v>7</v>
      </c>
      <c r="I1" s="47" t="s">
        <v>8</v>
      </c>
      <c r="J1" s="47" t="s">
        <v>9</v>
      </c>
      <c r="K1" s="47" t="s">
        <v>10</v>
      </c>
      <c r="L1" s="47" t="s">
        <v>11</v>
      </c>
      <c r="M1" s="47" t="s">
        <v>12</v>
      </c>
      <c r="N1" s="47" t="s">
        <v>13</v>
      </c>
      <c r="O1" s="47" t="s">
        <v>14</v>
      </c>
      <c r="P1" s="47" t="s">
        <v>15</v>
      </c>
      <c r="Q1" s="47" t="s">
        <v>51</v>
      </c>
      <c r="R1" s="47" t="s">
        <v>52</v>
      </c>
      <c r="S1" s="47" t="s">
        <v>53</v>
      </c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</row>
    <row r="2" spans="2:41" ht="17.25" customHeight="1" x14ac:dyDescent="0.35">
      <c r="B2" s="40" t="s">
        <v>658</v>
      </c>
      <c r="C2" s="41" t="s">
        <v>659</v>
      </c>
      <c r="D2" s="42" t="s">
        <v>55</v>
      </c>
      <c r="E2" s="40" t="s">
        <v>61</v>
      </c>
      <c r="F2" s="40" t="s">
        <v>62</v>
      </c>
      <c r="G2" s="43" t="s">
        <v>660</v>
      </c>
      <c r="H2" s="40" t="s">
        <v>661</v>
      </c>
      <c r="I2" s="44">
        <v>45657.456469907411</v>
      </c>
      <c r="J2" s="44">
        <v>45657.459340277775</v>
      </c>
      <c r="K2" s="45">
        <v>265042</v>
      </c>
      <c r="L2" s="45">
        <v>0</v>
      </c>
      <c r="M2" s="45">
        <v>7472</v>
      </c>
      <c r="N2" s="45">
        <v>0</v>
      </c>
      <c r="O2" s="45">
        <v>0</v>
      </c>
      <c r="P2" s="45">
        <v>272514</v>
      </c>
      <c r="Q2" s="43" t="s">
        <v>98</v>
      </c>
      <c r="R2" s="43" t="s">
        <v>98</v>
      </c>
      <c r="S2" s="46">
        <f>+P2</f>
        <v>272514</v>
      </c>
    </row>
    <row r="3" spans="2:41" ht="17.25" customHeight="1" x14ac:dyDescent="0.35">
      <c r="B3" s="40" t="s">
        <v>662</v>
      </c>
      <c r="C3" s="41" t="s">
        <v>663</v>
      </c>
      <c r="D3" s="42" t="s">
        <v>55</v>
      </c>
      <c r="E3" s="40" t="s">
        <v>61</v>
      </c>
      <c r="F3" s="40" t="s">
        <v>62</v>
      </c>
      <c r="G3" s="43" t="s">
        <v>660</v>
      </c>
      <c r="H3" s="40" t="s">
        <v>661</v>
      </c>
      <c r="I3" s="44">
        <v>45657.44908564815</v>
      </c>
      <c r="J3" s="44">
        <v>45657.452476851853</v>
      </c>
      <c r="K3" s="45">
        <v>64591</v>
      </c>
      <c r="L3" s="45">
        <v>0</v>
      </c>
      <c r="M3" s="45">
        <v>7472</v>
      </c>
      <c r="N3" s="45">
        <v>0</v>
      </c>
      <c r="O3" s="45">
        <v>0</v>
      </c>
      <c r="P3" s="45">
        <v>72063</v>
      </c>
      <c r="Q3" s="43" t="s">
        <v>98</v>
      </c>
      <c r="R3" s="43" t="s">
        <v>98</v>
      </c>
      <c r="S3" s="46">
        <f>+P3</f>
        <v>72063</v>
      </c>
    </row>
    <row r="4" spans="2:41" ht="17.25" customHeight="1" x14ac:dyDescent="0.35">
      <c r="B4" s="40" t="s">
        <v>664</v>
      </c>
      <c r="C4" s="41" t="s">
        <v>665</v>
      </c>
      <c r="D4" s="42" t="s">
        <v>55</v>
      </c>
      <c r="E4" s="40" t="s">
        <v>61</v>
      </c>
      <c r="F4" s="40" t="s">
        <v>62</v>
      </c>
      <c r="G4" s="43" t="s">
        <v>660</v>
      </c>
      <c r="H4" s="40" t="s">
        <v>661</v>
      </c>
      <c r="I4" s="44">
        <v>45657.418564814812</v>
      </c>
      <c r="J4" s="44">
        <v>45657.420636574076</v>
      </c>
      <c r="K4" s="45">
        <v>294491</v>
      </c>
      <c r="L4" s="45">
        <v>0</v>
      </c>
      <c r="M4" s="45">
        <v>7472</v>
      </c>
      <c r="N4" s="45">
        <v>0</v>
      </c>
      <c r="O4" s="45">
        <v>0</v>
      </c>
      <c r="P4" s="45">
        <v>301963</v>
      </c>
      <c r="Q4" s="43" t="s">
        <v>98</v>
      </c>
      <c r="R4" s="43" t="s">
        <v>98</v>
      </c>
      <c r="S4" s="46">
        <f t="shared" ref="S4:S32" si="0">+P4</f>
        <v>301963</v>
      </c>
    </row>
    <row r="5" spans="2:41" ht="17.25" customHeight="1" x14ac:dyDescent="0.35">
      <c r="B5" s="40" t="s">
        <v>666</v>
      </c>
      <c r="C5" s="41" t="s">
        <v>667</v>
      </c>
      <c r="D5" s="42" t="s">
        <v>55</v>
      </c>
      <c r="E5" s="40" t="s">
        <v>61</v>
      </c>
      <c r="F5" s="40" t="s">
        <v>62</v>
      </c>
      <c r="G5" s="43" t="s">
        <v>660</v>
      </c>
      <c r="H5" s="40" t="s">
        <v>661</v>
      </c>
      <c r="I5" s="44">
        <v>45657.411643518521</v>
      </c>
      <c r="J5" s="44">
        <v>45657.415509259263</v>
      </c>
      <c r="K5" s="45">
        <v>64591</v>
      </c>
      <c r="L5" s="45">
        <v>0</v>
      </c>
      <c r="M5" s="45">
        <v>7472</v>
      </c>
      <c r="N5" s="45">
        <v>0</v>
      </c>
      <c r="O5" s="45">
        <v>0</v>
      </c>
      <c r="P5" s="45">
        <v>72063</v>
      </c>
      <c r="Q5" s="43" t="s">
        <v>98</v>
      </c>
      <c r="R5" s="43" t="s">
        <v>98</v>
      </c>
      <c r="S5" s="46">
        <f t="shared" si="0"/>
        <v>72063</v>
      </c>
    </row>
    <row r="6" spans="2:41" ht="17.25" customHeight="1" x14ac:dyDescent="0.35">
      <c r="B6" s="40" t="s">
        <v>668</v>
      </c>
      <c r="C6" s="41" t="s">
        <v>669</v>
      </c>
      <c r="D6" s="42" t="s">
        <v>58</v>
      </c>
      <c r="E6" s="40" t="s">
        <v>61</v>
      </c>
      <c r="F6" s="40" t="s">
        <v>62</v>
      </c>
      <c r="G6" s="43" t="s">
        <v>670</v>
      </c>
      <c r="H6" s="40" t="s">
        <v>671</v>
      </c>
      <c r="I6" s="44">
        <v>45656.647141203706</v>
      </c>
      <c r="J6" s="44">
        <v>45656.699548611112</v>
      </c>
      <c r="K6" s="45">
        <v>347800</v>
      </c>
      <c r="L6" s="45">
        <v>0</v>
      </c>
      <c r="M6" s="45">
        <v>0</v>
      </c>
      <c r="N6" s="45">
        <v>66082</v>
      </c>
      <c r="O6" s="45">
        <v>0</v>
      </c>
      <c r="P6" s="45">
        <v>413882</v>
      </c>
      <c r="Q6" s="43" t="s">
        <v>98</v>
      </c>
      <c r="R6" s="43" t="s">
        <v>98</v>
      </c>
      <c r="S6" s="46">
        <f t="shared" si="0"/>
        <v>413882</v>
      </c>
    </row>
    <row r="7" spans="2:41" ht="17.25" customHeight="1" x14ac:dyDescent="0.35">
      <c r="B7" s="40" t="s">
        <v>672</v>
      </c>
      <c r="C7" s="41" t="s">
        <v>673</v>
      </c>
      <c r="D7" s="42" t="s">
        <v>27</v>
      </c>
      <c r="E7" s="40" t="s">
        <v>61</v>
      </c>
      <c r="F7" s="40" t="s">
        <v>62</v>
      </c>
      <c r="G7" s="43" t="s">
        <v>674</v>
      </c>
      <c r="H7" s="40" t="s">
        <v>675</v>
      </c>
      <c r="I7" s="44">
        <v>45653.683379629627</v>
      </c>
      <c r="J7" s="44">
        <v>45653.705717592595</v>
      </c>
      <c r="K7" s="45">
        <v>330</v>
      </c>
      <c r="L7" s="45">
        <v>0</v>
      </c>
      <c r="M7" s="45">
        <v>0</v>
      </c>
      <c r="N7" s="45">
        <v>0</v>
      </c>
      <c r="O7" s="45">
        <v>0</v>
      </c>
      <c r="P7" s="45">
        <v>330</v>
      </c>
      <c r="Q7" s="43" t="s">
        <v>458</v>
      </c>
      <c r="R7" s="43">
        <v>38406.79</v>
      </c>
      <c r="S7" s="46">
        <f>+P7*R7</f>
        <v>12674240.700000001</v>
      </c>
    </row>
    <row r="8" spans="2:41" ht="17.25" customHeight="1" x14ac:dyDescent="0.35">
      <c r="B8" s="40" t="s">
        <v>676</v>
      </c>
      <c r="C8" s="41" t="s">
        <v>677</v>
      </c>
      <c r="D8" s="42" t="s">
        <v>58</v>
      </c>
      <c r="E8" s="40" t="s">
        <v>61</v>
      </c>
      <c r="F8" s="40" t="s">
        <v>62</v>
      </c>
      <c r="G8" s="43" t="s">
        <v>678</v>
      </c>
      <c r="H8" s="40" t="s">
        <v>679</v>
      </c>
      <c r="I8" s="44">
        <v>45652.731817129628</v>
      </c>
      <c r="J8" s="44">
        <v>45652.739560185182</v>
      </c>
      <c r="K8" s="45">
        <v>1477000</v>
      </c>
      <c r="L8" s="45">
        <v>0</v>
      </c>
      <c r="M8" s="45">
        <v>0</v>
      </c>
      <c r="N8" s="45">
        <v>280630</v>
      </c>
      <c r="O8" s="45">
        <v>0</v>
      </c>
      <c r="P8" s="45">
        <v>1757630</v>
      </c>
      <c r="Q8" s="43" t="s">
        <v>98</v>
      </c>
      <c r="R8" s="43" t="s">
        <v>98</v>
      </c>
      <c r="S8" s="46">
        <f t="shared" si="0"/>
        <v>1757630</v>
      </c>
    </row>
    <row r="9" spans="2:41" ht="17.25" customHeight="1" x14ac:dyDescent="0.35">
      <c r="B9" s="40" t="s">
        <v>680</v>
      </c>
      <c r="C9" s="41" t="s">
        <v>681</v>
      </c>
      <c r="D9" s="42" t="s">
        <v>58</v>
      </c>
      <c r="E9" s="40" t="s">
        <v>61</v>
      </c>
      <c r="F9" s="40" t="s">
        <v>62</v>
      </c>
      <c r="G9" s="43" t="s">
        <v>452</v>
      </c>
      <c r="H9" s="40" t="s">
        <v>453</v>
      </c>
      <c r="I9" s="44">
        <v>45652.701053240744</v>
      </c>
      <c r="J9" s="44">
        <v>45652.744074074071</v>
      </c>
      <c r="K9" s="45">
        <v>1680672</v>
      </c>
      <c r="L9" s="45">
        <v>0</v>
      </c>
      <c r="M9" s="45">
        <v>0</v>
      </c>
      <c r="N9" s="45">
        <v>319327.68</v>
      </c>
      <c r="O9" s="45">
        <v>0</v>
      </c>
      <c r="P9" s="45">
        <v>1999999.68</v>
      </c>
      <c r="Q9" s="43" t="s">
        <v>98</v>
      </c>
      <c r="R9" s="43" t="s">
        <v>98</v>
      </c>
      <c r="S9" s="46">
        <f t="shared" si="0"/>
        <v>1999999.68</v>
      </c>
    </row>
    <row r="10" spans="2:41" ht="17.25" customHeight="1" x14ac:dyDescent="0.35">
      <c r="B10" s="40" t="s">
        <v>682</v>
      </c>
      <c r="C10" s="41" t="s">
        <v>683</v>
      </c>
      <c r="D10" s="42" t="s">
        <v>58</v>
      </c>
      <c r="E10" s="40" t="s">
        <v>61</v>
      </c>
      <c r="F10" s="40" t="s">
        <v>62</v>
      </c>
      <c r="G10" s="43" t="s">
        <v>684</v>
      </c>
      <c r="H10" s="40" t="s">
        <v>685</v>
      </c>
      <c r="I10" s="44">
        <v>45652.661979166667</v>
      </c>
      <c r="J10" s="44">
        <v>45652.750972222224</v>
      </c>
      <c r="K10" s="45">
        <v>200000</v>
      </c>
      <c r="L10" s="45">
        <v>0</v>
      </c>
      <c r="M10" s="45">
        <v>0</v>
      </c>
      <c r="N10" s="45">
        <v>38000</v>
      </c>
      <c r="O10" s="45">
        <v>0</v>
      </c>
      <c r="P10" s="45">
        <v>238000</v>
      </c>
      <c r="Q10" s="43" t="s">
        <v>98</v>
      </c>
      <c r="R10" s="43" t="s">
        <v>98</v>
      </c>
      <c r="S10" s="46">
        <f t="shared" si="0"/>
        <v>238000</v>
      </c>
    </row>
    <row r="11" spans="2:41" ht="17.25" customHeight="1" x14ac:dyDescent="0.35">
      <c r="B11" s="40" t="s">
        <v>686</v>
      </c>
      <c r="C11" s="41" t="s">
        <v>687</v>
      </c>
      <c r="D11" s="42" t="s">
        <v>55</v>
      </c>
      <c r="E11" s="40" t="s">
        <v>61</v>
      </c>
      <c r="F11" s="40" t="s">
        <v>62</v>
      </c>
      <c r="G11" s="43" t="s">
        <v>660</v>
      </c>
      <c r="H11" s="40" t="s">
        <v>661</v>
      </c>
      <c r="I11" s="44">
        <v>45649.386469907404</v>
      </c>
      <c r="J11" s="44">
        <v>45649.390289351853</v>
      </c>
      <c r="K11" s="45">
        <v>251033</v>
      </c>
      <c r="L11" s="45">
        <v>0</v>
      </c>
      <c r="M11" s="45">
        <v>14944</v>
      </c>
      <c r="N11" s="45">
        <v>0</v>
      </c>
      <c r="O11" s="45">
        <v>0</v>
      </c>
      <c r="P11" s="45">
        <v>265977</v>
      </c>
      <c r="Q11" s="43" t="s">
        <v>98</v>
      </c>
      <c r="R11" s="43" t="s">
        <v>98</v>
      </c>
      <c r="S11" s="46">
        <f t="shared" si="0"/>
        <v>265977</v>
      </c>
    </row>
    <row r="12" spans="2:41" ht="17.25" customHeight="1" x14ac:dyDescent="0.35">
      <c r="B12" s="40" t="s">
        <v>688</v>
      </c>
      <c r="C12" s="41" t="s">
        <v>689</v>
      </c>
      <c r="D12" s="42" t="s">
        <v>55</v>
      </c>
      <c r="E12" s="40" t="s">
        <v>61</v>
      </c>
      <c r="F12" s="40" t="s">
        <v>62</v>
      </c>
      <c r="G12" s="43" t="s">
        <v>660</v>
      </c>
      <c r="H12" s="40" t="s">
        <v>661</v>
      </c>
      <c r="I12" s="44">
        <v>45644.521585648145</v>
      </c>
      <c r="J12" s="44">
        <v>45644.526655092595</v>
      </c>
      <c r="K12" s="45">
        <v>224990</v>
      </c>
      <c r="L12" s="45">
        <v>0</v>
      </c>
      <c r="M12" s="45">
        <v>7472</v>
      </c>
      <c r="N12" s="45">
        <v>0</v>
      </c>
      <c r="O12" s="45">
        <v>0</v>
      </c>
      <c r="P12" s="45">
        <v>232462</v>
      </c>
      <c r="Q12" s="43" t="s">
        <v>98</v>
      </c>
      <c r="R12" s="43" t="s">
        <v>98</v>
      </c>
      <c r="S12" s="46">
        <f t="shared" si="0"/>
        <v>232462</v>
      </c>
    </row>
    <row r="13" spans="2:41" ht="17.25" customHeight="1" x14ac:dyDescent="0.35">
      <c r="B13" s="40" t="s">
        <v>690</v>
      </c>
      <c r="C13" s="41" t="s">
        <v>691</v>
      </c>
      <c r="D13" s="42" t="s">
        <v>55</v>
      </c>
      <c r="E13" s="40" t="s">
        <v>61</v>
      </c>
      <c r="F13" s="40" t="s">
        <v>62</v>
      </c>
      <c r="G13" s="43" t="s">
        <v>660</v>
      </c>
      <c r="H13" s="40" t="s">
        <v>661</v>
      </c>
      <c r="I13" s="44">
        <v>45644.512152777781</v>
      </c>
      <c r="J13" s="44">
        <v>45644.515173611115</v>
      </c>
      <c r="K13" s="45">
        <v>96341</v>
      </c>
      <c r="L13" s="45">
        <v>0</v>
      </c>
      <c r="M13" s="45">
        <v>7472</v>
      </c>
      <c r="N13" s="45">
        <v>0</v>
      </c>
      <c r="O13" s="45">
        <v>0</v>
      </c>
      <c r="P13" s="45">
        <v>103813</v>
      </c>
      <c r="Q13" s="43" t="s">
        <v>98</v>
      </c>
      <c r="R13" s="43" t="s">
        <v>98</v>
      </c>
      <c r="S13" s="46">
        <f t="shared" si="0"/>
        <v>103813</v>
      </c>
    </row>
    <row r="14" spans="2:41" ht="17.25" customHeight="1" x14ac:dyDescent="0.35">
      <c r="B14" s="40" t="s">
        <v>692</v>
      </c>
      <c r="C14" s="41" t="s">
        <v>693</v>
      </c>
      <c r="D14" s="42" t="s">
        <v>55</v>
      </c>
      <c r="E14" s="40" t="s">
        <v>61</v>
      </c>
      <c r="F14" s="40" t="s">
        <v>62</v>
      </c>
      <c r="G14" s="43" t="s">
        <v>660</v>
      </c>
      <c r="H14" s="40" t="s">
        <v>661</v>
      </c>
      <c r="I14" s="44">
        <v>45644.497743055559</v>
      </c>
      <c r="J14" s="44">
        <v>45644.504004629627</v>
      </c>
      <c r="K14" s="45">
        <v>194741</v>
      </c>
      <c r="L14" s="45">
        <v>0</v>
      </c>
      <c r="M14" s="45">
        <v>7472</v>
      </c>
      <c r="N14" s="45">
        <v>0</v>
      </c>
      <c r="O14" s="45">
        <v>0</v>
      </c>
      <c r="P14" s="45">
        <v>202213</v>
      </c>
      <c r="Q14" s="43" t="s">
        <v>98</v>
      </c>
      <c r="R14" s="43" t="s">
        <v>98</v>
      </c>
      <c r="S14" s="46">
        <f t="shared" si="0"/>
        <v>202213</v>
      </c>
    </row>
    <row r="15" spans="2:41" ht="17.25" customHeight="1" x14ac:dyDescent="0.35">
      <c r="B15" s="40" t="s">
        <v>694</v>
      </c>
      <c r="C15" s="41" t="s">
        <v>695</v>
      </c>
      <c r="D15" s="42" t="s">
        <v>55</v>
      </c>
      <c r="E15" s="40" t="s">
        <v>61</v>
      </c>
      <c r="F15" s="40" t="s">
        <v>62</v>
      </c>
      <c r="G15" s="43" t="s">
        <v>660</v>
      </c>
      <c r="H15" s="40" t="s">
        <v>661</v>
      </c>
      <c r="I15" s="44">
        <v>45644.488958333335</v>
      </c>
      <c r="J15" s="44">
        <v>45644.494201388887</v>
      </c>
      <c r="K15" s="45">
        <v>96341</v>
      </c>
      <c r="L15" s="45">
        <v>0</v>
      </c>
      <c r="M15" s="45">
        <v>7472</v>
      </c>
      <c r="N15" s="45">
        <v>0</v>
      </c>
      <c r="O15" s="45">
        <v>0</v>
      </c>
      <c r="P15" s="45">
        <v>103813</v>
      </c>
      <c r="Q15" s="43" t="s">
        <v>98</v>
      </c>
      <c r="R15" s="43" t="s">
        <v>98</v>
      </c>
      <c r="S15" s="46">
        <f t="shared" si="0"/>
        <v>103813</v>
      </c>
    </row>
    <row r="16" spans="2:41" ht="17.25" customHeight="1" x14ac:dyDescent="0.35">
      <c r="B16" s="40" t="s">
        <v>696</v>
      </c>
      <c r="C16" s="41" t="s">
        <v>697</v>
      </c>
      <c r="D16" s="42" t="s">
        <v>58</v>
      </c>
      <c r="E16" s="40" t="s">
        <v>61</v>
      </c>
      <c r="F16" s="40" t="s">
        <v>62</v>
      </c>
      <c r="G16" s="43" t="s">
        <v>698</v>
      </c>
      <c r="H16" s="40" t="s">
        <v>699</v>
      </c>
      <c r="I16" s="44">
        <v>45643.713043981479</v>
      </c>
      <c r="J16" s="44">
        <v>45643.719293981485</v>
      </c>
      <c r="K16" s="45">
        <v>319000</v>
      </c>
      <c r="L16" s="45">
        <v>0</v>
      </c>
      <c r="M16" s="45">
        <v>0</v>
      </c>
      <c r="N16" s="45">
        <v>60610</v>
      </c>
      <c r="O16" s="45">
        <v>0</v>
      </c>
      <c r="P16" s="45">
        <v>379610</v>
      </c>
      <c r="Q16" s="43" t="s">
        <v>98</v>
      </c>
      <c r="R16" s="43" t="s">
        <v>98</v>
      </c>
      <c r="S16" s="46">
        <f t="shared" si="0"/>
        <v>379610</v>
      </c>
    </row>
    <row r="17" spans="2:19" ht="17.25" customHeight="1" x14ac:dyDescent="0.35">
      <c r="B17" s="40" t="s">
        <v>700</v>
      </c>
      <c r="C17" s="41" t="s">
        <v>701</v>
      </c>
      <c r="D17" s="42" t="s">
        <v>58</v>
      </c>
      <c r="E17" s="40" t="s">
        <v>61</v>
      </c>
      <c r="F17" s="40" t="s">
        <v>62</v>
      </c>
      <c r="G17" s="43" t="s">
        <v>108</v>
      </c>
      <c r="H17" s="40" t="s">
        <v>109</v>
      </c>
      <c r="I17" s="44">
        <v>45643.684930555559</v>
      </c>
      <c r="J17" s="44">
        <v>45643.692071759258</v>
      </c>
      <c r="K17" s="45">
        <v>1289004</v>
      </c>
      <c r="L17" s="45">
        <v>0</v>
      </c>
      <c r="M17" s="45">
        <v>0</v>
      </c>
      <c r="N17" s="45">
        <v>244910.76</v>
      </c>
      <c r="O17" s="45">
        <v>0</v>
      </c>
      <c r="P17" s="45">
        <v>1533914.76</v>
      </c>
      <c r="Q17" s="43" t="s">
        <v>98</v>
      </c>
      <c r="R17" s="43" t="s">
        <v>98</v>
      </c>
      <c r="S17" s="46">
        <f t="shared" si="0"/>
        <v>1533914.76</v>
      </c>
    </row>
    <row r="18" spans="2:19" ht="17.25" customHeight="1" x14ac:dyDescent="0.35">
      <c r="B18" s="40" t="s">
        <v>702</v>
      </c>
      <c r="C18" s="41" t="s">
        <v>703</v>
      </c>
      <c r="D18" s="42" t="s">
        <v>58</v>
      </c>
      <c r="E18" s="40" t="s">
        <v>61</v>
      </c>
      <c r="F18" s="40" t="s">
        <v>62</v>
      </c>
      <c r="G18" s="43" t="s">
        <v>704</v>
      </c>
      <c r="H18" s="40" t="s">
        <v>705</v>
      </c>
      <c r="I18" s="44">
        <v>45642.763807870368</v>
      </c>
      <c r="J18" s="44">
        <v>45643.455254629633</v>
      </c>
      <c r="K18" s="45">
        <v>180000</v>
      </c>
      <c r="L18" s="45">
        <v>0</v>
      </c>
      <c r="M18" s="45">
        <v>0</v>
      </c>
      <c r="N18" s="45">
        <v>34200</v>
      </c>
      <c r="O18" s="45">
        <v>0</v>
      </c>
      <c r="P18" s="45">
        <v>214200</v>
      </c>
      <c r="Q18" s="43" t="s">
        <v>98</v>
      </c>
      <c r="R18" s="43" t="s">
        <v>98</v>
      </c>
      <c r="S18" s="46">
        <f t="shared" si="0"/>
        <v>214200</v>
      </c>
    </row>
    <row r="19" spans="2:19" ht="17.25" customHeight="1" x14ac:dyDescent="0.35">
      <c r="B19" s="40" t="s">
        <v>706</v>
      </c>
      <c r="C19" s="41" t="s">
        <v>707</v>
      </c>
      <c r="D19" s="42" t="s">
        <v>58</v>
      </c>
      <c r="E19" s="40" t="s">
        <v>61</v>
      </c>
      <c r="F19" s="40" t="s">
        <v>62</v>
      </c>
      <c r="G19" s="43" t="s">
        <v>159</v>
      </c>
      <c r="H19" s="40" t="s">
        <v>160</v>
      </c>
      <c r="I19" s="44">
        <v>45642.761504629627</v>
      </c>
      <c r="J19" s="44">
        <v>45643.415925925925</v>
      </c>
      <c r="K19" s="45">
        <v>840000</v>
      </c>
      <c r="L19" s="45">
        <v>0</v>
      </c>
      <c r="M19" s="45">
        <v>0</v>
      </c>
      <c r="N19" s="45">
        <v>159600</v>
      </c>
      <c r="O19" s="45">
        <v>0</v>
      </c>
      <c r="P19" s="45">
        <v>999600</v>
      </c>
      <c r="Q19" s="43" t="s">
        <v>98</v>
      </c>
      <c r="R19" s="43" t="s">
        <v>98</v>
      </c>
      <c r="S19" s="46">
        <f t="shared" si="0"/>
        <v>999600</v>
      </c>
    </row>
    <row r="20" spans="2:19" ht="17.25" customHeight="1" x14ac:dyDescent="0.35">
      <c r="B20" s="40" t="s">
        <v>708</v>
      </c>
      <c r="C20" s="41" t="s">
        <v>709</v>
      </c>
      <c r="D20" s="42" t="s">
        <v>58</v>
      </c>
      <c r="E20" s="40" t="s">
        <v>61</v>
      </c>
      <c r="F20" s="40" t="s">
        <v>62</v>
      </c>
      <c r="G20" s="43" t="s">
        <v>710</v>
      </c>
      <c r="H20" s="40" t="s">
        <v>711</v>
      </c>
      <c r="I20" s="44">
        <v>45642.747060185182</v>
      </c>
      <c r="J20" s="44">
        <v>45643.443749999999</v>
      </c>
      <c r="K20" s="45">
        <v>827570</v>
      </c>
      <c r="L20" s="45">
        <v>0</v>
      </c>
      <c r="M20" s="45">
        <v>0</v>
      </c>
      <c r="N20" s="45">
        <v>157238.29999999999</v>
      </c>
      <c r="O20" s="45">
        <v>0</v>
      </c>
      <c r="P20" s="45">
        <v>984808.3</v>
      </c>
      <c r="Q20" s="43" t="s">
        <v>98</v>
      </c>
      <c r="R20" s="43" t="s">
        <v>98</v>
      </c>
      <c r="S20" s="46">
        <f t="shared" si="0"/>
        <v>984808.3</v>
      </c>
    </row>
    <row r="21" spans="2:19" ht="17.25" customHeight="1" x14ac:dyDescent="0.35">
      <c r="B21" s="40" t="s">
        <v>712</v>
      </c>
      <c r="C21" s="41" t="s">
        <v>713</v>
      </c>
      <c r="D21" s="42" t="s">
        <v>58</v>
      </c>
      <c r="E21" s="40" t="s">
        <v>61</v>
      </c>
      <c r="F21" s="40" t="s">
        <v>62</v>
      </c>
      <c r="G21" s="43" t="s">
        <v>714</v>
      </c>
      <c r="H21" s="40" t="s">
        <v>715</v>
      </c>
      <c r="I21" s="44">
        <v>45642.745625000003</v>
      </c>
      <c r="J21" s="44">
        <v>45643.406157407408</v>
      </c>
      <c r="K21" s="45">
        <v>1079716</v>
      </c>
      <c r="L21" s="45">
        <v>0</v>
      </c>
      <c r="M21" s="45">
        <v>0</v>
      </c>
      <c r="N21" s="45">
        <v>205146.04</v>
      </c>
      <c r="O21" s="45">
        <v>0</v>
      </c>
      <c r="P21" s="45">
        <v>1284862.04</v>
      </c>
      <c r="Q21" s="43" t="s">
        <v>98</v>
      </c>
      <c r="R21" s="43" t="s">
        <v>98</v>
      </c>
      <c r="S21" s="46">
        <f t="shared" si="0"/>
        <v>1284862.04</v>
      </c>
    </row>
    <row r="22" spans="2:19" ht="17.25" customHeight="1" x14ac:dyDescent="0.35">
      <c r="B22" s="40" t="s">
        <v>716</v>
      </c>
      <c r="C22" s="41" t="s">
        <v>717</v>
      </c>
      <c r="D22" s="42" t="s">
        <v>0</v>
      </c>
      <c r="E22" s="40" t="s">
        <v>61</v>
      </c>
      <c r="F22" s="40" t="s">
        <v>62</v>
      </c>
      <c r="G22" s="43" t="s">
        <v>718</v>
      </c>
      <c r="H22" s="40" t="s">
        <v>719</v>
      </c>
      <c r="I22" s="44">
        <v>45638.733344907407</v>
      </c>
      <c r="J22" s="44">
        <v>45638.743344907409</v>
      </c>
      <c r="K22" s="45">
        <v>2776800</v>
      </c>
      <c r="L22" s="45">
        <v>0</v>
      </c>
      <c r="M22" s="45">
        <v>0</v>
      </c>
      <c r="N22" s="45">
        <v>527592</v>
      </c>
      <c r="O22" s="45">
        <v>0</v>
      </c>
      <c r="P22" s="45">
        <v>3304392</v>
      </c>
      <c r="Q22" s="43" t="s">
        <v>98</v>
      </c>
      <c r="R22" s="43" t="s">
        <v>98</v>
      </c>
      <c r="S22" s="46">
        <f t="shared" si="0"/>
        <v>3304392</v>
      </c>
    </row>
    <row r="23" spans="2:19" ht="17.25" customHeight="1" x14ac:dyDescent="0.35">
      <c r="B23" s="40" t="s">
        <v>720</v>
      </c>
      <c r="C23" s="41" t="s">
        <v>721</v>
      </c>
      <c r="D23" s="42" t="s">
        <v>0</v>
      </c>
      <c r="E23" s="40" t="s">
        <v>61</v>
      </c>
      <c r="F23" s="40" t="s">
        <v>62</v>
      </c>
      <c r="G23" s="43" t="s">
        <v>722</v>
      </c>
      <c r="H23" s="40" t="s">
        <v>723</v>
      </c>
      <c r="I23" s="44">
        <v>45638.7028125</v>
      </c>
      <c r="J23" s="44">
        <v>45638.716793981483</v>
      </c>
      <c r="K23" s="45">
        <v>4600000</v>
      </c>
      <c r="L23" s="45">
        <v>0</v>
      </c>
      <c r="M23" s="45">
        <v>0</v>
      </c>
      <c r="N23" s="45">
        <v>874000</v>
      </c>
      <c r="O23" s="45">
        <v>0</v>
      </c>
      <c r="P23" s="45">
        <v>5474000</v>
      </c>
      <c r="Q23" s="43" t="s">
        <v>98</v>
      </c>
      <c r="R23" s="43" t="s">
        <v>98</v>
      </c>
      <c r="S23" s="46">
        <f t="shared" si="0"/>
        <v>5474000</v>
      </c>
    </row>
    <row r="24" spans="2:19" ht="17.25" customHeight="1" x14ac:dyDescent="0.35">
      <c r="B24" s="40" t="s">
        <v>724</v>
      </c>
      <c r="C24" s="41" t="s">
        <v>725</v>
      </c>
      <c r="D24" s="42" t="s">
        <v>58</v>
      </c>
      <c r="E24" s="40" t="s">
        <v>61</v>
      </c>
      <c r="F24" s="40" t="s">
        <v>62</v>
      </c>
      <c r="G24" s="43" t="s">
        <v>228</v>
      </c>
      <c r="H24" s="40" t="s">
        <v>229</v>
      </c>
      <c r="I24" s="44">
        <v>45636.694502314815</v>
      </c>
      <c r="J24" s="44">
        <v>45636.701342592591</v>
      </c>
      <c r="K24" s="45">
        <v>324500</v>
      </c>
      <c r="L24" s="45">
        <v>0</v>
      </c>
      <c r="M24" s="45">
        <v>0</v>
      </c>
      <c r="N24" s="45">
        <v>61655</v>
      </c>
      <c r="O24" s="45">
        <v>0</v>
      </c>
      <c r="P24" s="45">
        <v>386155</v>
      </c>
      <c r="Q24" s="43" t="s">
        <v>98</v>
      </c>
      <c r="R24" s="43" t="s">
        <v>98</v>
      </c>
      <c r="S24" s="46">
        <f t="shared" si="0"/>
        <v>386155</v>
      </c>
    </row>
    <row r="25" spans="2:19" ht="17.25" customHeight="1" x14ac:dyDescent="0.35">
      <c r="B25" s="40" t="s">
        <v>726</v>
      </c>
      <c r="C25" s="41" t="s">
        <v>727</v>
      </c>
      <c r="D25" s="42" t="s">
        <v>0</v>
      </c>
      <c r="E25" s="40" t="s">
        <v>61</v>
      </c>
      <c r="F25" s="40" t="s">
        <v>62</v>
      </c>
      <c r="G25" s="43" t="s">
        <v>728</v>
      </c>
      <c r="H25" s="40" t="s">
        <v>729</v>
      </c>
      <c r="I25" s="44">
        <v>45636.37777777778</v>
      </c>
      <c r="J25" s="44">
        <v>45636.416805555556</v>
      </c>
      <c r="K25" s="45">
        <v>22566578</v>
      </c>
      <c r="L25" s="45">
        <v>0</v>
      </c>
      <c r="M25" s="45">
        <v>0</v>
      </c>
      <c r="N25" s="45">
        <v>4287649.82</v>
      </c>
      <c r="O25" s="45">
        <v>0</v>
      </c>
      <c r="P25" s="45">
        <v>26854227.82</v>
      </c>
      <c r="Q25" s="43" t="s">
        <v>98</v>
      </c>
      <c r="R25" s="43" t="s">
        <v>98</v>
      </c>
      <c r="S25" s="46">
        <f t="shared" si="0"/>
        <v>26854227.82</v>
      </c>
    </row>
    <row r="26" spans="2:19" ht="17.25" customHeight="1" x14ac:dyDescent="0.35">
      <c r="B26" s="40" t="s">
        <v>730</v>
      </c>
      <c r="C26" s="41" t="s">
        <v>731</v>
      </c>
      <c r="D26" s="42" t="s">
        <v>58</v>
      </c>
      <c r="E26" s="40" t="s">
        <v>61</v>
      </c>
      <c r="F26" s="40" t="s">
        <v>62</v>
      </c>
      <c r="G26" s="43" t="s">
        <v>732</v>
      </c>
      <c r="H26" s="40" t="s">
        <v>733</v>
      </c>
      <c r="I26" s="44">
        <v>45631.7346875</v>
      </c>
      <c r="J26" s="44">
        <v>45632.628391203703</v>
      </c>
      <c r="K26" s="45">
        <v>1290000</v>
      </c>
      <c r="L26" s="45">
        <v>0</v>
      </c>
      <c r="M26" s="45">
        <v>0</v>
      </c>
      <c r="N26" s="45">
        <v>245100</v>
      </c>
      <c r="O26" s="45">
        <v>0</v>
      </c>
      <c r="P26" s="45">
        <v>1535100</v>
      </c>
      <c r="Q26" s="43" t="s">
        <v>98</v>
      </c>
      <c r="R26" s="43" t="s">
        <v>98</v>
      </c>
      <c r="S26" s="46">
        <f t="shared" si="0"/>
        <v>1535100</v>
      </c>
    </row>
    <row r="27" spans="2:19" ht="17.25" customHeight="1" x14ac:dyDescent="0.35">
      <c r="B27" s="40" t="s">
        <v>734</v>
      </c>
      <c r="C27" s="41" t="s">
        <v>735</v>
      </c>
      <c r="D27" s="42" t="s">
        <v>58</v>
      </c>
      <c r="E27" s="40" t="s">
        <v>61</v>
      </c>
      <c r="F27" s="40" t="s">
        <v>62</v>
      </c>
      <c r="G27" s="43" t="s">
        <v>642</v>
      </c>
      <c r="H27" s="40" t="s">
        <v>643</v>
      </c>
      <c r="I27" s="44">
        <v>45631.663865740738</v>
      </c>
      <c r="J27" s="44">
        <v>45632.537083333336</v>
      </c>
      <c r="K27" s="45">
        <v>640000</v>
      </c>
      <c r="L27" s="45">
        <v>0</v>
      </c>
      <c r="M27" s="45">
        <v>0</v>
      </c>
      <c r="N27" s="45">
        <v>121600</v>
      </c>
      <c r="O27" s="45">
        <v>0</v>
      </c>
      <c r="P27" s="45">
        <v>761600</v>
      </c>
      <c r="Q27" s="43" t="s">
        <v>98</v>
      </c>
      <c r="R27" s="43" t="s">
        <v>98</v>
      </c>
      <c r="S27" s="46">
        <f t="shared" si="0"/>
        <v>761600</v>
      </c>
    </row>
    <row r="28" spans="2:19" ht="17.25" customHeight="1" x14ac:dyDescent="0.35">
      <c r="B28" s="40" t="s">
        <v>736</v>
      </c>
      <c r="C28" s="41" t="s">
        <v>737</v>
      </c>
      <c r="D28" s="42" t="s">
        <v>58</v>
      </c>
      <c r="E28" s="40" t="s">
        <v>61</v>
      </c>
      <c r="F28" s="40" t="s">
        <v>62</v>
      </c>
      <c r="G28" s="43" t="s">
        <v>289</v>
      </c>
      <c r="H28" s="40" t="s">
        <v>290</v>
      </c>
      <c r="I28" s="44">
        <v>45630.731168981481</v>
      </c>
      <c r="J28" s="44">
        <v>45632.626921296294</v>
      </c>
      <c r="K28" s="45">
        <v>404700</v>
      </c>
      <c r="L28" s="45">
        <v>0</v>
      </c>
      <c r="M28" s="45">
        <v>0</v>
      </c>
      <c r="N28" s="45">
        <v>76893</v>
      </c>
      <c r="O28" s="45">
        <v>0</v>
      </c>
      <c r="P28" s="45">
        <v>481593</v>
      </c>
      <c r="Q28" s="43" t="s">
        <v>98</v>
      </c>
      <c r="R28" s="43" t="s">
        <v>98</v>
      </c>
      <c r="S28" s="46">
        <f t="shared" si="0"/>
        <v>481593</v>
      </c>
    </row>
    <row r="29" spans="2:19" ht="17.25" customHeight="1" x14ac:dyDescent="0.35">
      <c r="B29" s="40" t="s">
        <v>738</v>
      </c>
      <c r="C29" s="41" t="s">
        <v>739</v>
      </c>
      <c r="D29" s="42" t="s">
        <v>58</v>
      </c>
      <c r="E29" s="40" t="s">
        <v>61</v>
      </c>
      <c r="F29" s="40" t="s">
        <v>62</v>
      </c>
      <c r="G29" s="43" t="s">
        <v>740</v>
      </c>
      <c r="H29" s="40" t="s">
        <v>741</v>
      </c>
      <c r="I29" s="44">
        <v>45630.723692129628</v>
      </c>
      <c r="J29" s="44">
        <v>45632.625057870369</v>
      </c>
      <c r="K29" s="45">
        <v>208500</v>
      </c>
      <c r="L29" s="45">
        <v>0</v>
      </c>
      <c r="M29" s="45">
        <v>0</v>
      </c>
      <c r="N29" s="45">
        <v>39615</v>
      </c>
      <c r="O29" s="45">
        <v>0</v>
      </c>
      <c r="P29" s="45">
        <v>248115</v>
      </c>
      <c r="Q29" s="43" t="s">
        <v>98</v>
      </c>
      <c r="R29" s="43" t="s">
        <v>98</v>
      </c>
      <c r="S29" s="46">
        <f t="shared" si="0"/>
        <v>248115</v>
      </c>
    </row>
    <row r="30" spans="2:19" ht="17.25" customHeight="1" x14ac:dyDescent="0.35">
      <c r="B30" s="40" t="s">
        <v>742</v>
      </c>
      <c r="C30" s="41" t="s">
        <v>743</v>
      </c>
      <c r="D30" s="42" t="s">
        <v>58</v>
      </c>
      <c r="E30" s="40" t="s">
        <v>61</v>
      </c>
      <c r="F30" s="40" t="s">
        <v>62</v>
      </c>
      <c r="G30" s="43" t="s">
        <v>744</v>
      </c>
      <c r="H30" s="40" t="s">
        <v>745</v>
      </c>
      <c r="I30" s="44">
        <v>45629.53800925926</v>
      </c>
      <c r="J30" s="44">
        <v>45629.557233796295</v>
      </c>
      <c r="K30" s="45">
        <v>1310892</v>
      </c>
      <c r="L30" s="45">
        <v>0</v>
      </c>
      <c r="M30" s="45">
        <v>0</v>
      </c>
      <c r="N30" s="45">
        <v>249069.48</v>
      </c>
      <c r="O30" s="45">
        <v>0</v>
      </c>
      <c r="P30" s="45">
        <v>1559961.48</v>
      </c>
      <c r="Q30" s="43" t="s">
        <v>98</v>
      </c>
      <c r="R30" s="43" t="s">
        <v>98</v>
      </c>
      <c r="S30" s="46">
        <f t="shared" si="0"/>
        <v>1559961.48</v>
      </c>
    </row>
    <row r="31" spans="2:19" ht="17.25" customHeight="1" x14ac:dyDescent="0.35">
      <c r="B31" s="40" t="s">
        <v>746</v>
      </c>
      <c r="C31" s="41" t="s">
        <v>747</v>
      </c>
      <c r="D31" s="42" t="s">
        <v>58</v>
      </c>
      <c r="E31" s="40" t="s">
        <v>61</v>
      </c>
      <c r="F31" s="40" t="s">
        <v>62</v>
      </c>
      <c r="G31" s="43" t="s">
        <v>748</v>
      </c>
      <c r="H31" s="40" t="s">
        <v>749</v>
      </c>
      <c r="I31" s="44">
        <v>45625.687060185184</v>
      </c>
      <c r="J31" s="44">
        <v>45628.402881944443</v>
      </c>
      <c r="K31" s="45">
        <v>420000</v>
      </c>
      <c r="L31" s="45">
        <v>0</v>
      </c>
      <c r="M31" s="45">
        <v>0</v>
      </c>
      <c r="N31" s="45">
        <v>79800</v>
      </c>
      <c r="O31" s="45">
        <v>0</v>
      </c>
      <c r="P31" s="45">
        <v>499800</v>
      </c>
      <c r="Q31" s="43" t="s">
        <v>98</v>
      </c>
      <c r="R31" s="43" t="s">
        <v>98</v>
      </c>
      <c r="S31" s="46">
        <f t="shared" si="0"/>
        <v>499800</v>
      </c>
    </row>
    <row r="32" spans="2:19" ht="17.25" customHeight="1" x14ac:dyDescent="0.35">
      <c r="B32" s="40" t="s">
        <v>750</v>
      </c>
      <c r="C32" s="41" t="s">
        <v>751</v>
      </c>
      <c r="D32" s="42" t="s">
        <v>27</v>
      </c>
      <c r="E32" s="40" t="s">
        <v>61</v>
      </c>
      <c r="F32" s="40" t="s">
        <v>62</v>
      </c>
      <c r="G32" s="43" t="s">
        <v>752</v>
      </c>
      <c r="H32" s="40" t="s">
        <v>753</v>
      </c>
      <c r="I32" s="44">
        <v>45618.717870370368</v>
      </c>
      <c r="J32" s="44">
        <v>45630.518171296295</v>
      </c>
      <c r="K32" s="45">
        <v>1100000</v>
      </c>
      <c r="L32" s="45">
        <v>0</v>
      </c>
      <c r="M32" s="45">
        <v>0</v>
      </c>
      <c r="N32" s="45">
        <v>209000</v>
      </c>
      <c r="O32" s="45">
        <v>0</v>
      </c>
      <c r="P32" s="45">
        <v>1309000</v>
      </c>
      <c r="Q32" s="43" t="s">
        <v>98</v>
      </c>
      <c r="R32" s="43" t="s">
        <v>98</v>
      </c>
      <c r="S32" s="46">
        <f t="shared" si="0"/>
        <v>1309000</v>
      </c>
    </row>
    <row r="33" spans="2:21" ht="15" thickBot="1" x14ac:dyDescent="0.4">
      <c r="B33" s="31" t="s">
        <v>657</v>
      </c>
      <c r="C33" s="30"/>
      <c r="D33" s="58">
        <f>COUNTA(D2:D32)</f>
        <v>31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2"/>
      <c r="Q33" s="30"/>
      <c r="R33" s="30"/>
      <c r="S33" s="57">
        <f>SUM(S2:S32)</f>
        <v>66521572.780000001</v>
      </c>
      <c r="U33" s="98"/>
    </row>
  </sheetData>
  <pageMargins left="0.7" right="0.7" top="0.75" bottom="0.75" header="0.3" footer="0.3"/>
  <pageSetup paperSize="2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EB87D-C5B7-4522-BCC3-5FBAA81CEB67}">
  <dimension ref="B1:AO17"/>
  <sheetViews>
    <sheetView zoomScale="80" zoomScaleNormal="80" workbookViewId="0">
      <selection activeCell="R4" sqref="R4"/>
    </sheetView>
  </sheetViews>
  <sheetFormatPr baseColWidth="10" defaultColWidth="11.453125" defaultRowHeight="14.5" x14ac:dyDescent="0.35"/>
  <cols>
    <col min="1" max="1" width="2.453125" customWidth="1"/>
    <col min="2" max="2" width="17.54296875" customWidth="1"/>
    <col min="3" max="3" width="23.453125" customWidth="1"/>
    <col min="4" max="4" width="17.1796875" customWidth="1"/>
    <col min="5" max="5" width="12.1796875" customWidth="1"/>
    <col min="6" max="6" width="17.453125" customWidth="1"/>
    <col min="7" max="7" width="18.81640625" customWidth="1"/>
    <col min="8" max="8" width="16.81640625" customWidth="1"/>
    <col min="9" max="9" width="18.26953125" customWidth="1"/>
    <col min="10" max="10" width="20.7265625" customWidth="1"/>
    <col min="11" max="11" width="13" customWidth="1"/>
    <col min="12" max="12" width="13.453125" customWidth="1"/>
    <col min="13" max="13" width="8.54296875" customWidth="1"/>
    <col min="14" max="14" width="13.54296875" customWidth="1"/>
    <col min="15" max="15" width="10" customWidth="1"/>
    <col min="16" max="16" width="13.54296875" bestFit="1" customWidth="1"/>
    <col min="19" max="19" width="14.1796875" customWidth="1"/>
  </cols>
  <sheetData>
    <row r="1" spans="2:41" s="38" customFormat="1" ht="27" customHeight="1" x14ac:dyDescent="0.3">
      <c r="B1" s="47" t="s">
        <v>2</v>
      </c>
      <c r="C1" s="47" t="s">
        <v>3</v>
      </c>
      <c r="D1" s="47" t="s">
        <v>4</v>
      </c>
      <c r="E1" s="47" t="s">
        <v>5</v>
      </c>
      <c r="F1" s="47" t="s">
        <v>22</v>
      </c>
      <c r="G1" s="47" t="s">
        <v>6</v>
      </c>
      <c r="H1" s="47" t="s">
        <v>7</v>
      </c>
      <c r="I1" s="47" t="s">
        <v>8</v>
      </c>
      <c r="J1" s="47" t="s">
        <v>9</v>
      </c>
      <c r="K1" s="47" t="s">
        <v>10</v>
      </c>
      <c r="L1" s="47" t="s">
        <v>11</v>
      </c>
      <c r="M1" s="47" t="s">
        <v>12</v>
      </c>
      <c r="N1" s="47" t="s">
        <v>13</v>
      </c>
      <c r="O1" s="47" t="s">
        <v>14</v>
      </c>
      <c r="P1" s="47" t="s">
        <v>15</v>
      </c>
      <c r="Q1" s="47" t="s">
        <v>51</v>
      </c>
      <c r="R1" s="47" t="s">
        <v>52</v>
      </c>
      <c r="S1" s="47" t="s">
        <v>53</v>
      </c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</row>
    <row r="2" spans="2:41" ht="17.25" customHeight="1" x14ac:dyDescent="0.35">
      <c r="B2" s="40" t="s">
        <v>647</v>
      </c>
      <c r="C2" s="41" t="s">
        <v>648</v>
      </c>
      <c r="D2" s="42" t="s">
        <v>0</v>
      </c>
      <c r="E2" s="40" t="s">
        <v>61</v>
      </c>
      <c r="F2" s="40" t="s">
        <v>62</v>
      </c>
      <c r="G2" s="43" t="s">
        <v>649</v>
      </c>
      <c r="H2" s="40" t="s">
        <v>650</v>
      </c>
      <c r="I2" s="44">
        <v>45623.656944444447</v>
      </c>
      <c r="J2" s="44">
        <v>45623.669166666667</v>
      </c>
      <c r="K2" s="45">
        <v>5220000</v>
      </c>
      <c r="L2" s="45">
        <v>0</v>
      </c>
      <c r="M2" s="45">
        <v>0</v>
      </c>
      <c r="N2" s="45">
        <v>991800</v>
      </c>
      <c r="O2" s="45">
        <v>0</v>
      </c>
      <c r="P2" s="45">
        <v>6211800</v>
      </c>
      <c r="Q2" s="43" t="s">
        <v>98</v>
      </c>
      <c r="R2" s="43" t="s">
        <v>98</v>
      </c>
      <c r="S2" s="46">
        <f>+P2</f>
        <v>6211800</v>
      </c>
    </row>
    <row r="3" spans="2:41" ht="17.25" customHeight="1" x14ac:dyDescent="0.35">
      <c r="B3" s="40" t="s">
        <v>601</v>
      </c>
      <c r="C3" s="41" t="s">
        <v>602</v>
      </c>
      <c r="D3" s="42" t="s">
        <v>27</v>
      </c>
      <c r="E3" s="40" t="s">
        <v>61</v>
      </c>
      <c r="F3" s="40" t="s">
        <v>62</v>
      </c>
      <c r="G3" s="43" t="s">
        <v>603</v>
      </c>
      <c r="H3" s="40" t="s">
        <v>604</v>
      </c>
      <c r="I3" s="44">
        <v>45618.750775462962</v>
      </c>
      <c r="J3" s="44">
        <v>45618.763113425928</v>
      </c>
      <c r="K3" s="45">
        <v>8556277</v>
      </c>
      <c r="L3" s="45">
        <v>0</v>
      </c>
      <c r="M3" s="45">
        <v>0</v>
      </c>
      <c r="N3" s="45">
        <v>1625692.63</v>
      </c>
      <c r="O3" s="45">
        <v>0</v>
      </c>
      <c r="P3" s="45">
        <v>10181969.630000001</v>
      </c>
      <c r="Q3" s="43" t="s">
        <v>98</v>
      </c>
      <c r="R3" s="43" t="s">
        <v>98</v>
      </c>
      <c r="S3" s="46">
        <f>+P3</f>
        <v>10181969.630000001</v>
      </c>
    </row>
    <row r="4" spans="2:41" ht="17.25" customHeight="1" x14ac:dyDescent="0.35">
      <c r="B4" s="40" t="s">
        <v>605</v>
      </c>
      <c r="C4" s="41" t="s">
        <v>606</v>
      </c>
      <c r="D4" s="42" t="s">
        <v>0</v>
      </c>
      <c r="E4" s="40" t="s">
        <v>61</v>
      </c>
      <c r="F4" s="40" t="s">
        <v>62</v>
      </c>
      <c r="G4" s="43" t="s">
        <v>607</v>
      </c>
      <c r="H4" s="40" t="s">
        <v>608</v>
      </c>
      <c r="I4" s="44">
        <v>45618.693067129629</v>
      </c>
      <c r="J4" s="44">
        <v>45623.452523148146</v>
      </c>
      <c r="K4" s="45">
        <v>6432</v>
      </c>
      <c r="L4" s="45">
        <v>0</v>
      </c>
      <c r="M4" s="45">
        <v>0</v>
      </c>
      <c r="N4" s="45">
        <v>1222.08</v>
      </c>
      <c r="O4" s="45">
        <v>0</v>
      </c>
      <c r="P4" s="45">
        <v>7654.08</v>
      </c>
      <c r="Q4" s="43" t="s">
        <v>458</v>
      </c>
      <c r="R4" s="43">
        <v>38209.879999999997</v>
      </c>
      <c r="S4" s="46">
        <f>+P4*R4</f>
        <v>292461478.31039995</v>
      </c>
    </row>
    <row r="5" spans="2:41" ht="17.25" customHeight="1" x14ac:dyDescent="0.35">
      <c r="B5" s="40" t="s">
        <v>609</v>
      </c>
      <c r="C5" s="41" t="s">
        <v>610</v>
      </c>
      <c r="D5" s="42" t="s">
        <v>0</v>
      </c>
      <c r="E5" s="40" t="s">
        <v>61</v>
      </c>
      <c r="F5" s="40" t="s">
        <v>62</v>
      </c>
      <c r="G5" s="43" t="s">
        <v>434</v>
      </c>
      <c r="H5" s="40" t="s">
        <v>435</v>
      </c>
      <c r="I5" s="44">
        <v>45618.551412037035</v>
      </c>
      <c r="J5" s="44">
        <v>45618.565659722219</v>
      </c>
      <c r="K5" s="45">
        <v>2670000</v>
      </c>
      <c r="L5" s="45">
        <v>0</v>
      </c>
      <c r="M5" s="45">
        <v>0</v>
      </c>
      <c r="N5" s="45">
        <v>507300</v>
      </c>
      <c r="O5" s="45">
        <v>0</v>
      </c>
      <c r="P5" s="45">
        <v>3177300</v>
      </c>
      <c r="Q5" s="43" t="s">
        <v>98</v>
      </c>
      <c r="R5" s="43" t="s">
        <v>98</v>
      </c>
      <c r="S5" s="46">
        <f t="shared" ref="S5:S16" si="0">+P5</f>
        <v>3177300</v>
      </c>
    </row>
    <row r="6" spans="2:41" ht="17.25" customHeight="1" x14ac:dyDescent="0.35">
      <c r="B6" s="40" t="s">
        <v>611</v>
      </c>
      <c r="C6" s="41" t="s">
        <v>612</v>
      </c>
      <c r="D6" s="42" t="s">
        <v>0</v>
      </c>
      <c r="E6" s="40" t="s">
        <v>61</v>
      </c>
      <c r="F6" s="40" t="s">
        <v>62</v>
      </c>
      <c r="G6" s="43" t="s">
        <v>613</v>
      </c>
      <c r="H6" s="40" t="s">
        <v>614</v>
      </c>
      <c r="I6" s="44">
        <v>45616.670162037037</v>
      </c>
      <c r="J6" s="44">
        <v>45616.67763888889</v>
      </c>
      <c r="K6" s="45">
        <v>3120000</v>
      </c>
      <c r="L6" s="45">
        <v>0</v>
      </c>
      <c r="M6" s="45">
        <v>0</v>
      </c>
      <c r="N6" s="45">
        <v>592800</v>
      </c>
      <c r="O6" s="45">
        <v>0</v>
      </c>
      <c r="P6" s="45">
        <v>3712800</v>
      </c>
      <c r="Q6" s="43" t="s">
        <v>98</v>
      </c>
      <c r="R6" s="43" t="s">
        <v>98</v>
      </c>
      <c r="S6" s="46">
        <f t="shared" si="0"/>
        <v>3712800</v>
      </c>
    </row>
    <row r="7" spans="2:41" ht="17.25" customHeight="1" x14ac:dyDescent="0.35">
      <c r="B7" s="40" t="s">
        <v>615</v>
      </c>
      <c r="C7" s="41" t="s">
        <v>616</v>
      </c>
      <c r="D7" s="42" t="s">
        <v>0</v>
      </c>
      <c r="E7" s="40" t="s">
        <v>61</v>
      </c>
      <c r="F7" s="40" t="s">
        <v>62</v>
      </c>
      <c r="G7" s="43" t="s">
        <v>617</v>
      </c>
      <c r="H7" s="40" t="s">
        <v>618</v>
      </c>
      <c r="I7" s="44">
        <v>45616.531284722223</v>
      </c>
      <c r="J7" s="44">
        <v>45616.538368055553</v>
      </c>
      <c r="K7" s="45">
        <v>2580000</v>
      </c>
      <c r="L7" s="45">
        <v>0</v>
      </c>
      <c r="M7" s="45">
        <v>0</v>
      </c>
      <c r="N7" s="45">
        <v>0</v>
      </c>
      <c r="O7" s="45">
        <v>0</v>
      </c>
      <c r="P7" s="45">
        <v>2580000</v>
      </c>
      <c r="Q7" s="43" t="s">
        <v>98</v>
      </c>
      <c r="R7" s="43" t="s">
        <v>98</v>
      </c>
      <c r="S7" s="46">
        <f t="shared" si="0"/>
        <v>2580000</v>
      </c>
    </row>
    <row r="8" spans="2:41" ht="17.25" customHeight="1" x14ac:dyDescent="0.35">
      <c r="B8" s="40" t="s">
        <v>619</v>
      </c>
      <c r="C8" s="41" t="s">
        <v>427</v>
      </c>
      <c r="D8" s="42" t="s">
        <v>58</v>
      </c>
      <c r="E8" s="40" t="s">
        <v>61</v>
      </c>
      <c r="F8" s="40" t="s">
        <v>62</v>
      </c>
      <c r="G8" s="43" t="s">
        <v>240</v>
      </c>
      <c r="H8" s="40" t="s">
        <v>241</v>
      </c>
      <c r="I8" s="44">
        <v>45615.746574074074</v>
      </c>
      <c r="J8" s="44">
        <v>45615.753287037034</v>
      </c>
      <c r="K8" s="45">
        <v>313860</v>
      </c>
      <c r="L8" s="45">
        <v>0</v>
      </c>
      <c r="M8" s="45">
        <v>0</v>
      </c>
      <c r="N8" s="45">
        <v>59633.4</v>
      </c>
      <c r="O8" s="45">
        <v>0</v>
      </c>
      <c r="P8" s="45">
        <v>373493.4</v>
      </c>
      <c r="Q8" s="43" t="s">
        <v>98</v>
      </c>
      <c r="R8" s="43" t="s">
        <v>98</v>
      </c>
      <c r="S8" s="46">
        <f t="shared" si="0"/>
        <v>373493.4</v>
      </c>
    </row>
    <row r="9" spans="2:41" ht="17.25" customHeight="1" x14ac:dyDescent="0.35">
      <c r="B9" s="40" t="s">
        <v>620</v>
      </c>
      <c r="C9" s="41" t="s">
        <v>621</v>
      </c>
      <c r="D9" s="42" t="s">
        <v>58</v>
      </c>
      <c r="E9" s="40" t="s">
        <v>61</v>
      </c>
      <c r="F9" s="40" t="s">
        <v>62</v>
      </c>
      <c r="G9" s="43" t="s">
        <v>622</v>
      </c>
      <c r="H9" s="40" t="s">
        <v>623</v>
      </c>
      <c r="I9" s="44">
        <v>45615.444976851853</v>
      </c>
      <c r="J9" s="44">
        <v>45615.731249999997</v>
      </c>
      <c r="K9" s="45">
        <v>1140986</v>
      </c>
      <c r="L9" s="45">
        <v>0</v>
      </c>
      <c r="M9" s="45">
        <v>0</v>
      </c>
      <c r="N9" s="45">
        <v>216787.34</v>
      </c>
      <c r="O9" s="45">
        <v>0</v>
      </c>
      <c r="P9" s="45">
        <v>1357773.34</v>
      </c>
      <c r="Q9" s="43" t="s">
        <v>98</v>
      </c>
      <c r="R9" s="43" t="s">
        <v>98</v>
      </c>
      <c r="S9" s="46">
        <f t="shared" si="0"/>
        <v>1357773.34</v>
      </c>
    </row>
    <row r="10" spans="2:41" ht="17.25" customHeight="1" x14ac:dyDescent="0.35">
      <c r="B10" s="40" t="s">
        <v>624</v>
      </c>
      <c r="C10" s="41" t="s">
        <v>625</v>
      </c>
      <c r="D10" s="42" t="s">
        <v>58</v>
      </c>
      <c r="E10" s="40" t="s">
        <v>61</v>
      </c>
      <c r="F10" s="40" t="s">
        <v>62</v>
      </c>
      <c r="G10" s="43" t="s">
        <v>120</v>
      </c>
      <c r="H10" s="40" t="s">
        <v>121</v>
      </c>
      <c r="I10" s="44">
        <v>45609.510266203702</v>
      </c>
      <c r="J10" s="44">
        <v>45609.521793981483</v>
      </c>
      <c r="K10" s="45">
        <v>1614100</v>
      </c>
      <c r="L10" s="45">
        <v>0</v>
      </c>
      <c r="M10" s="45">
        <v>0</v>
      </c>
      <c r="N10" s="45">
        <v>306679</v>
      </c>
      <c r="O10" s="45">
        <v>0</v>
      </c>
      <c r="P10" s="45">
        <v>1920779</v>
      </c>
      <c r="Q10" s="43" t="s">
        <v>98</v>
      </c>
      <c r="R10" s="43" t="s">
        <v>98</v>
      </c>
      <c r="S10" s="46">
        <f t="shared" si="0"/>
        <v>1920779</v>
      </c>
    </row>
    <row r="11" spans="2:41" ht="17.25" customHeight="1" x14ac:dyDescent="0.35">
      <c r="B11" s="40" t="s">
        <v>626</v>
      </c>
      <c r="C11" s="41" t="s">
        <v>627</v>
      </c>
      <c r="D11" s="42" t="s">
        <v>58</v>
      </c>
      <c r="E11" s="40" t="s">
        <v>61</v>
      </c>
      <c r="F11" s="40" t="s">
        <v>62</v>
      </c>
      <c r="G11" s="43" t="s">
        <v>628</v>
      </c>
      <c r="H11" s="40" t="s">
        <v>629</v>
      </c>
      <c r="I11" s="44">
        <v>45608.664212962962</v>
      </c>
      <c r="J11" s="44">
        <v>45608.738703703704</v>
      </c>
      <c r="K11" s="45">
        <v>316000</v>
      </c>
      <c r="L11" s="45">
        <v>0</v>
      </c>
      <c r="M11" s="45">
        <v>0</v>
      </c>
      <c r="N11" s="45">
        <v>60040</v>
      </c>
      <c r="O11" s="45">
        <v>0</v>
      </c>
      <c r="P11" s="45">
        <v>376040</v>
      </c>
      <c r="Q11" s="43" t="s">
        <v>98</v>
      </c>
      <c r="R11" s="43" t="s">
        <v>98</v>
      </c>
      <c r="S11" s="46">
        <f t="shared" si="0"/>
        <v>376040</v>
      </c>
    </row>
    <row r="12" spans="2:41" ht="17.25" customHeight="1" x14ac:dyDescent="0.35">
      <c r="B12" s="40" t="s">
        <v>630</v>
      </c>
      <c r="C12" s="41" t="s">
        <v>631</v>
      </c>
      <c r="D12" s="42" t="s">
        <v>58</v>
      </c>
      <c r="E12" s="40" t="s">
        <v>61</v>
      </c>
      <c r="F12" s="40" t="s">
        <v>62</v>
      </c>
      <c r="G12" s="43" t="s">
        <v>585</v>
      </c>
      <c r="H12" s="40" t="s">
        <v>586</v>
      </c>
      <c r="I12" s="44">
        <v>45608.649085648147</v>
      </c>
      <c r="J12" s="44">
        <v>45608.654791666668</v>
      </c>
      <c r="K12" s="45">
        <v>252920</v>
      </c>
      <c r="L12" s="45">
        <v>0</v>
      </c>
      <c r="M12" s="45">
        <v>0</v>
      </c>
      <c r="N12" s="45">
        <v>0</v>
      </c>
      <c r="O12" s="45">
        <v>0</v>
      </c>
      <c r="P12" s="45">
        <v>252920</v>
      </c>
      <c r="Q12" s="43" t="s">
        <v>98</v>
      </c>
      <c r="R12" s="43" t="s">
        <v>98</v>
      </c>
      <c r="S12" s="46">
        <f t="shared" si="0"/>
        <v>252920</v>
      </c>
    </row>
    <row r="13" spans="2:41" ht="17.25" customHeight="1" x14ac:dyDescent="0.35">
      <c r="B13" s="40" t="s">
        <v>632</v>
      </c>
      <c r="C13" s="41" t="s">
        <v>633</v>
      </c>
      <c r="D13" s="42" t="s">
        <v>58</v>
      </c>
      <c r="E13" s="40" t="s">
        <v>61</v>
      </c>
      <c r="F13" s="40" t="s">
        <v>62</v>
      </c>
      <c r="G13" s="43" t="s">
        <v>634</v>
      </c>
      <c r="H13" s="40" t="s">
        <v>635</v>
      </c>
      <c r="I13" s="44">
        <v>45607.456354166665</v>
      </c>
      <c r="J13" s="44">
        <v>45607.674699074072</v>
      </c>
      <c r="K13" s="45">
        <v>248000</v>
      </c>
      <c r="L13" s="45">
        <v>0</v>
      </c>
      <c r="M13" s="45">
        <v>0</v>
      </c>
      <c r="N13" s="45">
        <v>47120</v>
      </c>
      <c r="O13" s="45">
        <v>0</v>
      </c>
      <c r="P13" s="45">
        <v>295120</v>
      </c>
      <c r="Q13" s="43" t="s">
        <v>98</v>
      </c>
      <c r="R13" s="43" t="s">
        <v>98</v>
      </c>
      <c r="S13" s="46">
        <f t="shared" si="0"/>
        <v>295120</v>
      </c>
    </row>
    <row r="14" spans="2:41" ht="17.25" customHeight="1" x14ac:dyDescent="0.35">
      <c r="B14" s="40" t="s">
        <v>636</v>
      </c>
      <c r="C14" s="41" t="s">
        <v>637</v>
      </c>
      <c r="D14" s="42" t="s">
        <v>58</v>
      </c>
      <c r="E14" s="40" t="s">
        <v>61</v>
      </c>
      <c r="F14" s="40" t="s">
        <v>62</v>
      </c>
      <c r="G14" s="43" t="s">
        <v>638</v>
      </c>
      <c r="H14" s="40" t="s">
        <v>639</v>
      </c>
      <c r="I14" s="44">
        <v>45607.454467592594</v>
      </c>
      <c r="J14" s="44">
        <v>45607.675034722219</v>
      </c>
      <c r="K14" s="45">
        <v>1247102</v>
      </c>
      <c r="L14" s="45">
        <v>0</v>
      </c>
      <c r="M14" s="45">
        <v>0</v>
      </c>
      <c r="N14" s="45">
        <v>236949.38</v>
      </c>
      <c r="O14" s="45">
        <v>0</v>
      </c>
      <c r="P14" s="45">
        <v>1484051.38</v>
      </c>
      <c r="Q14" s="43" t="s">
        <v>98</v>
      </c>
      <c r="R14" s="43" t="s">
        <v>98</v>
      </c>
      <c r="S14" s="46">
        <f t="shared" si="0"/>
        <v>1484051.38</v>
      </c>
    </row>
    <row r="15" spans="2:41" ht="17.25" customHeight="1" x14ac:dyDescent="0.35">
      <c r="B15" s="40" t="s">
        <v>640</v>
      </c>
      <c r="C15" s="41" t="s">
        <v>641</v>
      </c>
      <c r="D15" s="42" t="s">
        <v>58</v>
      </c>
      <c r="E15" s="40" t="s">
        <v>61</v>
      </c>
      <c r="F15" s="40" t="s">
        <v>62</v>
      </c>
      <c r="G15" s="43" t="s">
        <v>642</v>
      </c>
      <c r="H15" s="40" t="s">
        <v>643</v>
      </c>
      <c r="I15" s="44">
        <v>45602.753888888888</v>
      </c>
      <c r="J15" s="44">
        <v>45603.496469907404</v>
      </c>
      <c r="K15" s="45">
        <v>1120000</v>
      </c>
      <c r="L15" s="45">
        <v>0</v>
      </c>
      <c r="M15" s="45">
        <v>0</v>
      </c>
      <c r="N15" s="45">
        <v>212800</v>
      </c>
      <c r="O15" s="45">
        <v>0</v>
      </c>
      <c r="P15" s="45">
        <v>1332800</v>
      </c>
      <c r="Q15" s="43" t="s">
        <v>98</v>
      </c>
      <c r="R15" s="43" t="s">
        <v>98</v>
      </c>
      <c r="S15" s="46">
        <f t="shared" si="0"/>
        <v>1332800</v>
      </c>
    </row>
    <row r="16" spans="2:41" ht="17.25" customHeight="1" x14ac:dyDescent="0.35">
      <c r="B16" s="40" t="s">
        <v>644</v>
      </c>
      <c r="C16" s="41" t="s">
        <v>645</v>
      </c>
      <c r="D16" s="42" t="s">
        <v>58</v>
      </c>
      <c r="E16" s="40" t="s">
        <v>61</v>
      </c>
      <c r="F16" s="40" t="s">
        <v>62</v>
      </c>
      <c r="G16" s="43" t="s">
        <v>585</v>
      </c>
      <c r="H16" s="40" t="s">
        <v>586</v>
      </c>
      <c r="I16" s="44">
        <v>45600.474409722221</v>
      </c>
      <c r="J16" s="44">
        <v>45600.477777777778</v>
      </c>
      <c r="K16" s="45">
        <v>304000</v>
      </c>
      <c r="L16" s="45">
        <v>0</v>
      </c>
      <c r="M16" s="45">
        <v>0</v>
      </c>
      <c r="N16" s="45">
        <v>0</v>
      </c>
      <c r="O16" s="45">
        <v>0</v>
      </c>
      <c r="P16" s="45">
        <v>304000</v>
      </c>
      <c r="Q16" s="43" t="s">
        <v>98</v>
      </c>
      <c r="R16" s="43" t="s">
        <v>98</v>
      </c>
      <c r="S16" s="46">
        <f t="shared" si="0"/>
        <v>304000</v>
      </c>
    </row>
    <row r="17" spans="2:21" ht="15" thickBot="1" x14ac:dyDescent="0.4">
      <c r="B17" s="31" t="s">
        <v>646</v>
      </c>
      <c r="C17" s="30"/>
      <c r="D17" s="58">
        <f>COUNTA(D2:D16)</f>
        <v>15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2"/>
      <c r="Q17" s="30"/>
      <c r="R17" s="30"/>
      <c r="S17" s="57">
        <f>SUM(S2:S16)</f>
        <v>326022325.06039989</v>
      </c>
      <c r="U17" s="98"/>
    </row>
  </sheetData>
  <pageMargins left="0.7" right="0.7" top="0.75" bottom="0.75" header="0.3" footer="0.3"/>
  <pageSetup paperSize="2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12AF3-64F7-4EDA-91EF-AAE0521974D1}">
  <dimension ref="B1:AO13"/>
  <sheetViews>
    <sheetView zoomScale="80" zoomScaleNormal="80" workbookViewId="0">
      <selection activeCell="D12" sqref="D12"/>
    </sheetView>
  </sheetViews>
  <sheetFormatPr baseColWidth="10" defaultColWidth="11.453125" defaultRowHeight="14.5" x14ac:dyDescent="0.35"/>
  <cols>
    <col min="1" max="1" width="2.453125" customWidth="1"/>
    <col min="2" max="2" width="17.54296875" customWidth="1"/>
    <col min="3" max="3" width="23.453125" customWidth="1"/>
    <col min="4" max="4" width="17.1796875" customWidth="1"/>
    <col min="5" max="5" width="12.1796875" customWidth="1"/>
    <col min="6" max="6" width="17.453125" customWidth="1"/>
    <col min="7" max="7" width="18.81640625" customWidth="1"/>
    <col min="8" max="8" width="16.81640625" customWidth="1"/>
    <col min="9" max="9" width="18.26953125" customWidth="1"/>
    <col min="10" max="10" width="20.7265625" customWidth="1"/>
    <col min="11" max="11" width="13" customWidth="1"/>
    <col min="12" max="12" width="13.453125" customWidth="1"/>
    <col min="13" max="13" width="8.54296875" customWidth="1"/>
    <col min="14" max="14" width="13.54296875" customWidth="1"/>
    <col min="15" max="15" width="10" customWidth="1"/>
    <col min="16" max="16" width="13.54296875" bestFit="1" customWidth="1"/>
    <col min="19" max="19" width="14.1796875" customWidth="1"/>
  </cols>
  <sheetData>
    <row r="1" spans="2:41" s="38" customFormat="1" ht="27" customHeight="1" x14ac:dyDescent="0.3">
      <c r="B1" s="47" t="s">
        <v>2</v>
      </c>
      <c r="C1" s="47" t="s">
        <v>3</v>
      </c>
      <c r="D1" s="47" t="s">
        <v>4</v>
      </c>
      <c r="E1" s="47" t="s">
        <v>5</v>
      </c>
      <c r="F1" s="47" t="s">
        <v>22</v>
      </c>
      <c r="G1" s="47" t="s">
        <v>6</v>
      </c>
      <c r="H1" s="47" t="s">
        <v>7</v>
      </c>
      <c r="I1" s="47" t="s">
        <v>8</v>
      </c>
      <c r="J1" s="47" t="s">
        <v>9</v>
      </c>
      <c r="K1" s="47" t="s">
        <v>10</v>
      </c>
      <c r="L1" s="47" t="s">
        <v>11</v>
      </c>
      <c r="M1" s="47" t="s">
        <v>12</v>
      </c>
      <c r="N1" s="47" t="s">
        <v>13</v>
      </c>
      <c r="O1" s="47" t="s">
        <v>14</v>
      </c>
      <c r="P1" s="47" t="s">
        <v>15</v>
      </c>
      <c r="Q1" s="47" t="s">
        <v>51</v>
      </c>
      <c r="R1" s="47" t="s">
        <v>52</v>
      </c>
      <c r="S1" s="47" t="s">
        <v>53</v>
      </c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</row>
    <row r="2" spans="2:41" ht="17.25" customHeight="1" x14ac:dyDescent="0.35">
      <c r="B2" s="40" t="s">
        <v>567</v>
      </c>
      <c r="C2" s="41" t="s">
        <v>568</v>
      </c>
      <c r="D2" s="42" t="s">
        <v>58</v>
      </c>
      <c r="E2" s="40" t="s">
        <v>61</v>
      </c>
      <c r="F2" s="40" t="s">
        <v>62</v>
      </c>
      <c r="G2" s="43" t="s">
        <v>569</v>
      </c>
      <c r="H2" s="40" t="s">
        <v>570</v>
      </c>
      <c r="I2" s="44">
        <v>45594.750925925924</v>
      </c>
      <c r="J2" s="44">
        <v>45594.76457175926</v>
      </c>
      <c r="K2" s="45">
        <v>1512011</v>
      </c>
      <c r="L2" s="45">
        <v>0</v>
      </c>
      <c r="M2" s="45">
        <v>0</v>
      </c>
      <c r="N2" s="45">
        <v>287282.09000000003</v>
      </c>
      <c r="O2" s="45">
        <v>0</v>
      </c>
      <c r="P2" s="45">
        <v>1799293.09</v>
      </c>
      <c r="Q2" s="43" t="s">
        <v>98</v>
      </c>
      <c r="R2" s="43" t="s">
        <v>98</v>
      </c>
      <c r="S2" s="46">
        <f>+P2</f>
        <v>1799293.09</v>
      </c>
    </row>
    <row r="3" spans="2:41" ht="17.25" customHeight="1" x14ac:dyDescent="0.35">
      <c r="B3" s="40" t="s">
        <v>571</v>
      </c>
      <c r="C3" s="41" t="s">
        <v>572</v>
      </c>
      <c r="D3" s="42" t="s">
        <v>58</v>
      </c>
      <c r="E3" s="40" t="s">
        <v>61</v>
      </c>
      <c r="F3" s="40" t="s">
        <v>62</v>
      </c>
      <c r="G3" s="43" t="s">
        <v>573</v>
      </c>
      <c r="H3" s="40" t="s">
        <v>574</v>
      </c>
      <c r="I3" s="44">
        <v>45589.73609953704</v>
      </c>
      <c r="J3" s="44">
        <v>45589.756307870368</v>
      </c>
      <c r="K3" s="45">
        <v>229648</v>
      </c>
      <c r="L3" s="45">
        <v>0</v>
      </c>
      <c r="M3" s="45">
        <v>0</v>
      </c>
      <c r="N3" s="45">
        <v>43633.120000000003</v>
      </c>
      <c r="O3" s="45">
        <v>0</v>
      </c>
      <c r="P3" s="45">
        <v>273281.12</v>
      </c>
      <c r="Q3" s="43" t="s">
        <v>98</v>
      </c>
      <c r="R3" s="43" t="s">
        <v>98</v>
      </c>
      <c r="S3" s="46">
        <f t="shared" ref="S3:S5" si="0">+P3</f>
        <v>273281.12</v>
      </c>
    </row>
    <row r="4" spans="2:41" ht="17.25" customHeight="1" x14ac:dyDescent="0.35">
      <c r="B4" s="40" t="s">
        <v>575</v>
      </c>
      <c r="C4" s="41" t="s">
        <v>576</v>
      </c>
      <c r="D4" s="42" t="s">
        <v>58</v>
      </c>
      <c r="E4" s="40" t="s">
        <v>61</v>
      </c>
      <c r="F4" s="40" t="s">
        <v>62</v>
      </c>
      <c r="G4" s="43" t="s">
        <v>577</v>
      </c>
      <c r="H4" s="40" t="s">
        <v>578</v>
      </c>
      <c r="I4" s="44">
        <v>45589.528599537036</v>
      </c>
      <c r="J4" s="44">
        <v>45595.524895833332</v>
      </c>
      <c r="K4" s="45">
        <v>12</v>
      </c>
      <c r="L4" s="45">
        <v>0</v>
      </c>
      <c r="M4" s="45">
        <v>0</v>
      </c>
      <c r="N4" s="45">
        <v>2.2799999999999998</v>
      </c>
      <c r="O4" s="45">
        <v>0</v>
      </c>
      <c r="P4" s="45">
        <v>14.28</v>
      </c>
      <c r="Q4" s="43" t="s">
        <v>458</v>
      </c>
      <c r="R4" s="107">
        <v>37970.199999999997</v>
      </c>
      <c r="S4" s="46">
        <f>+P4*R4</f>
        <v>542214.45599999989</v>
      </c>
    </row>
    <row r="5" spans="2:41" ht="17.25" customHeight="1" x14ac:dyDescent="0.35">
      <c r="B5" s="40" t="s">
        <v>579</v>
      </c>
      <c r="C5" s="41" t="s">
        <v>580</v>
      </c>
      <c r="D5" s="42" t="s">
        <v>58</v>
      </c>
      <c r="E5" s="40" t="s">
        <v>61</v>
      </c>
      <c r="F5" s="40" t="s">
        <v>62</v>
      </c>
      <c r="G5" s="43" t="s">
        <v>581</v>
      </c>
      <c r="H5" s="40" t="s">
        <v>582</v>
      </c>
      <c r="I5" s="44">
        <v>45586.649814814817</v>
      </c>
      <c r="J5" s="44">
        <v>45587.657847222225</v>
      </c>
      <c r="K5" s="45">
        <v>1138738</v>
      </c>
      <c r="L5" s="45">
        <v>0</v>
      </c>
      <c r="M5" s="45">
        <v>0</v>
      </c>
      <c r="N5" s="45">
        <v>216360.22</v>
      </c>
      <c r="O5" s="45">
        <v>0</v>
      </c>
      <c r="P5" s="45">
        <v>1355098.22</v>
      </c>
      <c r="Q5" s="43" t="s">
        <v>98</v>
      </c>
      <c r="R5" s="43" t="s">
        <v>98</v>
      </c>
      <c r="S5" s="46">
        <f t="shared" si="0"/>
        <v>1355098.22</v>
      </c>
    </row>
    <row r="6" spans="2:41" ht="17.25" customHeight="1" x14ac:dyDescent="0.35">
      <c r="B6" s="40" t="s">
        <v>583</v>
      </c>
      <c r="C6" s="41" t="s">
        <v>584</v>
      </c>
      <c r="D6" s="42" t="s">
        <v>58</v>
      </c>
      <c r="E6" s="40" t="s">
        <v>61</v>
      </c>
      <c r="F6" s="40" t="s">
        <v>62</v>
      </c>
      <c r="G6" s="43" t="s">
        <v>585</v>
      </c>
      <c r="H6" s="40" t="s">
        <v>586</v>
      </c>
      <c r="I6" s="44">
        <v>45576.519861111112</v>
      </c>
      <c r="J6" s="44">
        <v>45576.529733796298</v>
      </c>
      <c r="K6" s="45">
        <v>791098</v>
      </c>
      <c r="L6" s="45">
        <v>0</v>
      </c>
      <c r="M6" s="45">
        <v>0</v>
      </c>
      <c r="N6" s="45">
        <v>0</v>
      </c>
      <c r="O6" s="45">
        <v>0</v>
      </c>
      <c r="P6" s="45">
        <v>791098</v>
      </c>
      <c r="Q6" s="43" t="s">
        <v>98</v>
      </c>
      <c r="R6" s="43" t="s">
        <v>98</v>
      </c>
      <c r="S6" s="46">
        <f t="shared" ref="S6:S12" si="1">+P6</f>
        <v>791098</v>
      </c>
    </row>
    <row r="7" spans="2:41" ht="17.25" customHeight="1" x14ac:dyDescent="0.35">
      <c r="B7" s="40" t="s">
        <v>587</v>
      </c>
      <c r="C7" s="41" t="s">
        <v>588</v>
      </c>
      <c r="D7" s="42" t="s">
        <v>58</v>
      </c>
      <c r="E7" s="40" t="s">
        <v>61</v>
      </c>
      <c r="F7" s="40" t="s">
        <v>62</v>
      </c>
      <c r="G7" s="43" t="s">
        <v>585</v>
      </c>
      <c r="H7" s="40" t="s">
        <v>586</v>
      </c>
      <c r="I7" s="44">
        <v>45573.77270833333</v>
      </c>
      <c r="J7" s="44">
        <v>45573.778321759259</v>
      </c>
      <c r="K7" s="45">
        <v>815850</v>
      </c>
      <c r="L7" s="45">
        <v>0</v>
      </c>
      <c r="M7" s="45">
        <v>0</v>
      </c>
      <c r="N7" s="45">
        <v>0</v>
      </c>
      <c r="O7" s="45">
        <v>0</v>
      </c>
      <c r="P7" s="45">
        <v>815850</v>
      </c>
      <c r="Q7" s="43" t="s">
        <v>98</v>
      </c>
      <c r="R7" s="43" t="s">
        <v>98</v>
      </c>
      <c r="S7" s="46">
        <f t="shared" si="1"/>
        <v>815850</v>
      </c>
    </row>
    <row r="8" spans="2:41" ht="17.25" customHeight="1" x14ac:dyDescent="0.35">
      <c r="B8" s="40" t="s">
        <v>589</v>
      </c>
      <c r="C8" s="41" t="s">
        <v>590</v>
      </c>
      <c r="D8" s="42" t="s">
        <v>0</v>
      </c>
      <c r="E8" s="40" t="s">
        <v>61</v>
      </c>
      <c r="F8" s="40" t="s">
        <v>62</v>
      </c>
      <c r="G8" s="43" t="s">
        <v>591</v>
      </c>
      <c r="H8" s="40" t="s">
        <v>592</v>
      </c>
      <c r="I8" s="44">
        <v>45572.470833333333</v>
      </c>
      <c r="J8" s="44">
        <v>45572.481400462966</v>
      </c>
      <c r="K8" s="45">
        <v>2000000</v>
      </c>
      <c r="L8" s="45">
        <v>0</v>
      </c>
      <c r="M8" s="45">
        <v>0</v>
      </c>
      <c r="N8" s="45">
        <v>380000</v>
      </c>
      <c r="O8" s="45">
        <v>0</v>
      </c>
      <c r="P8" s="45">
        <v>2380000</v>
      </c>
      <c r="Q8" s="43" t="s">
        <v>98</v>
      </c>
      <c r="R8" s="43" t="s">
        <v>98</v>
      </c>
      <c r="S8" s="46">
        <f t="shared" si="1"/>
        <v>2380000</v>
      </c>
    </row>
    <row r="9" spans="2:41" ht="17.25" customHeight="1" x14ac:dyDescent="0.35">
      <c r="B9" s="40" t="s">
        <v>593</v>
      </c>
      <c r="C9" s="41" t="s">
        <v>594</v>
      </c>
      <c r="D9" s="42" t="s">
        <v>55</v>
      </c>
      <c r="E9" s="40" t="s">
        <v>61</v>
      </c>
      <c r="F9" s="40" t="s">
        <v>62</v>
      </c>
      <c r="G9" s="43" t="s">
        <v>83</v>
      </c>
      <c r="H9" s="40" t="s">
        <v>84</v>
      </c>
      <c r="I9" s="44">
        <v>45569.491099537037</v>
      </c>
      <c r="J9" s="44">
        <v>45569.501550925925</v>
      </c>
      <c r="K9" s="45">
        <v>127344</v>
      </c>
      <c r="L9" s="45">
        <v>0</v>
      </c>
      <c r="M9" s="45">
        <v>4967</v>
      </c>
      <c r="N9" s="45">
        <v>0</v>
      </c>
      <c r="O9" s="45">
        <v>0</v>
      </c>
      <c r="P9" s="45">
        <v>132311</v>
      </c>
      <c r="Q9" s="43" t="s">
        <v>98</v>
      </c>
      <c r="R9" s="43" t="s">
        <v>98</v>
      </c>
      <c r="S9" s="46">
        <f t="shared" si="1"/>
        <v>132311</v>
      </c>
    </row>
    <row r="10" spans="2:41" ht="17.25" customHeight="1" x14ac:dyDescent="0.35">
      <c r="B10" s="40" t="s">
        <v>595</v>
      </c>
      <c r="C10" s="41" t="s">
        <v>596</v>
      </c>
      <c r="D10" s="42" t="s">
        <v>58</v>
      </c>
      <c r="E10" s="40" t="s">
        <v>61</v>
      </c>
      <c r="F10" s="40" t="s">
        <v>62</v>
      </c>
      <c r="G10" s="43" t="s">
        <v>167</v>
      </c>
      <c r="H10" s="40" t="s">
        <v>168</v>
      </c>
      <c r="I10" s="44">
        <v>45569.459293981483</v>
      </c>
      <c r="J10" s="44">
        <v>45569.479722222219</v>
      </c>
      <c r="K10" s="45">
        <v>1340000</v>
      </c>
      <c r="L10" s="45">
        <v>0</v>
      </c>
      <c r="M10" s="45">
        <v>0</v>
      </c>
      <c r="N10" s="45">
        <v>254600</v>
      </c>
      <c r="O10" s="45">
        <v>0</v>
      </c>
      <c r="P10" s="45">
        <v>1594600</v>
      </c>
      <c r="Q10" s="43" t="s">
        <v>98</v>
      </c>
      <c r="R10" s="43" t="s">
        <v>98</v>
      </c>
      <c r="S10" s="46">
        <f t="shared" si="1"/>
        <v>1594600</v>
      </c>
    </row>
    <row r="11" spans="2:41" ht="17.25" customHeight="1" x14ac:dyDescent="0.35">
      <c r="B11" s="40" t="s">
        <v>597</v>
      </c>
      <c r="C11" s="41" t="s">
        <v>427</v>
      </c>
      <c r="D11" s="42" t="s">
        <v>58</v>
      </c>
      <c r="E11" s="40" t="s">
        <v>61</v>
      </c>
      <c r="F11" s="40" t="s">
        <v>62</v>
      </c>
      <c r="G11" s="43" t="s">
        <v>344</v>
      </c>
      <c r="H11" s="40" t="s">
        <v>345</v>
      </c>
      <c r="I11" s="44">
        <v>45569.452696759261</v>
      </c>
      <c r="J11" s="44">
        <v>45569.474178240744</v>
      </c>
      <c r="K11" s="45">
        <v>750000</v>
      </c>
      <c r="L11" s="45">
        <v>0</v>
      </c>
      <c r="M11" s="45">
        <v>0</v>
      </c>
      <c r="N11" s="45">
        <v>142500</v>
      </c>
      <c r="O11" s="45">
        <v>0</v>
      </c>
      <c r="P11" s="45">
        <v>892500</v>
      </c>
      <c r="Q11" s="43" t="s">
        <v>98</v>
      </c>
      <c r="R11" s="43" t="s">
        <v>98</v>
      </c>
      <c r="S11" s="46">
        <f t="shared" si="1"/>
        <v>892500</v>
      </c>
    </row>
    <row r="12" spans="2:41" ht="17.25" customHeight="1" x14ac:dyDescent="0.35">
      <c r="B12" s="40" t="s">
        <v>651</v>
      </c>
      <c r="C12" s="41" t="s">
        <v>652</v>
      </c>
      <c r="D12" s="42" t="s">
        <v>0</v>
      </c>
      <c r="E12" s="40" t="s">
        <v>61</v>
      </c>
      <c r="F12" s="40" t="s">
        <v>62</v>
      </c>
      <c r="G12" s="43" t="s">
        <v>653</v>
      </c>
      <c r="H12" s="40" t="s">
        <v>654</v>
      </c>
      <c r="I12" s="44">
        <v>45572.759722222225</v>
      </c>
      <c r="J12" s="44">
        <v>45572.768460648149</v>
      </c>
      <c r="K12" s="45">
        <v>6630000</v>
      </c>
      <c r="L12" s="45">
        <v>0</v>
      </c>
      <c r="M12" s="45">
        <v>0</v>
      </c>
      <c r="N12" s="45">
        <v>1259700</v>
      </c>
      <c r="O12" s="45">
        <v>0</v>
      </c>
      <c r="P12" s="45">
        <v>7889700</v>
      </c>
      <c r="Q12" s="43" t="s">
        <v>98</v>
      </c>
      <c r="R12" s="43" t="s">
        <v>98</v>
      </c>
      <c r="S12" s="46">
        <f t="shared" si="1"/>
        <v>7889700</v>
      </c>
    </row>
    <row r="13" spans="2:41" ht="15" thickBot="1" x14ac:dyDescent="0.4">
      <c r="B13" s="31" t="s">
        <v>598</v>
      </c>
      <c r="C13" s="30"/>
      <c r="D13" s="58">
        <f>COUNTA(D2:D12)</f>
        <v>11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2"/>
      <c r="Q13" s="30"/>
      <c r="R13" s="30"/>
      <c r="S13" s="57">
        <f>SUM(S2:S12)</f>
        <v>18465945.886</v>
      </c>
      <c r="U13" s="98"/>
    </row>
  </sheetData>
  <pageMargins left="0.7" right="0.7" top="0.75" bottom="0.75" header="0.3" footer="0.3"/>
  <pageSetup paperSize="281" orientation="portrait" r:id="rId1"/>
  <ignoredErrors>
    <ignoredError sqref="S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0EE21-1D6C-4C09-A4B0-5F36BE49F2C2}">
  <dimension ref="B1:AO8"/>
  <sheetViews>
    <sheetView zoomScale="80" zoomScaleNormal="80" workbookViewId="0">
      <selection activeCell="D2" sqref="D2"/>
    </sheetView>
  </sheetViews>
  <sheetFormatPr baseColWidth="10" defaultColWidth="11.453125" defaultRowHeight="14.5" x14ac:dyDescent="0.35"/>
  <cols>
    <col min="1" max="1" width="2.453125" customWidth="1"/>
    <col min="2" max="2" width="17.54296875" customWidth="1"/>
    <col min="3" max="3" width="23.453125" customWidth="1"/>
    <col min="4" max="4" width="17.1796875" customWidth="1"/>
    <col min="5" max="5" width="12.1796875" customWidth="1"/>
    <col min="6" max="6" width="17.453125" customWidth="1"/>
    <col min="7" max="7" width="18.81640625" customWidth="1"/>
    <col min="8" max="8" width="16.81640625" customWidth="1"/>
    <col min="9" max="9" width="18.26953125" customWidth="1"/>
    <col min="10" max="10" width="20.7265625" customWidth="1"/>
    <col min="11" max="11" width="13" customWidth="1"/>
    <col min="12" max="12" width="13.453125" customWidth="1"/>
    <col min="13" max="13" width="8.54296875" customWidth="1"/>
    <col min="14" max="14" width="13.54296875" customWidth="1"/>
    <col min="15" max="15" width="10" customWidth="1"/>
    <col min="16" max="16" width="13.54296875" bestFit="1" customWidth="1"/>
    <col min="19" max="19" width="14.1796875" customWidth="1"/>
  </cols>
  <sheetData>
    <row r="1" spans="2:41" s="38" customFormat="1" ht="27" customHeight="1" x14ac:dyDescent="0.3">
      <c r="B1" s="47" t="s">
        <v>2</v>
      </c>
      <c r="C1" s="47" t="s">
        <v>3</v>
      </c>
      <c r="D1" s="47" t="s">
        <v>4</v>
      </c>
      <c r="E1" s="47" t="s">
        <v>5</v>
      </c>
      <c r="F1" s="47" t="s">
        <v>22</v>
      </c>
      <c r="G1" s="47" t="s">
        <v>6</v>
      </c>
      <c r="H1" s="47" t="s">
        <v>7</v>
      </c>
      <c r="I1" s="47" t="s">
        <v>8</v>
      </c>
      <c r="J1" s="47" t="s">
        <v>9</v>
      </c>
      <c r="K1" s="47" t="s">
        <v>10</v>
      </c>
      <c r="L1" s="47" t="s">
        <v>11</v>
      </c>
      <c r="M1" s="47" t="s">
        <v>12</v>
      </c>
      <c r="N1" s="47" t="s">
        <v>13</v>
      </c>
      <c r="O1" s="47" t="s">
        <v>14</v>
      </c>
      <c r="P1" s="47" t="s">
        <v>15</v>
      </c>
      <c r="Q1" s="47" t="s">
        <v>51</v>
      </c>
      <c r="R1" s="47" t="s">
        <v>52</v>
      </c>
      <c r="S1" s="47" t="s">
        <v>53</v>
      </c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</row>
    <row r="2" spans="2:41" ht="17.25" customHeight="1" x14ac:dyDescent="0.35">
      <c r="B2" s="40" t="s">
        <v>544</v>
      </c>
      <c r="C2" s="41" t="s">
        <v>545</v>
      </c>
      <c r="D2" s="42" t="s">
        <v>58</v>
      </c>
      <c r="E2" s="40" t="s">
        <v>61</v>
      </c>
      <c r="F2" s="40" t="s">
        <v>62</v>
      </c>
      <c r="G2" s="43" t="s">
        <v>546</v>
      </c>
      <c r="H2" s="40" t="s">
        <v>547</v>
      </c>
      <c r="I2" s="44">
        <v>45558.757199074076</v>
      </c>
      <c r="J2" s="44">
        <v>45559.488263888888</v>
      </c>
      <c r="K2" s="45">
        <v>296000</v>
      </c>
      <c r="L2" s="45">
        <v>0</v>
      </c>
      <c r="M2" s="45">
        <v>0</v>
      </c>
      <c r="N2" s="45">
        <v>56240</v>
      </c>
      <c r="O2" s="45">
        <v>0</v>
      </c>
      <c r="P2" s="45">
        <v>352240</v>
      </c>
      <c r="Q2" s="43" t="s">
        <v>98</v>
      </c>
      <c r="R2" s="43" t="s">
        <v>98</v>
      </c>
      <c r="S2" s="46">
        <f>+P2</f>
        <v>352240</v>
      </c>
    </row>
    <row r="3" spans="2:41" ht="17.25" customHeight="1" x14ac:dyDescent="0.35">
      <c r="B3" s="40" t="s">
        <v>548</v>
      </c>
      <c r="C3" s="41" t="s">
        <v>549</v>
      </c>
      <c r="D3" s="42" t="s">
        <v>58</v>
      </c>
      <c r="E3" s="40" t="s">
        <v>61</v>
      </c>
      <c r="F3" s="40" t="s">
        <v>62</v>
      </c>
      <c r="G3" s="43" t="s">
        <v>550</v>
      </c>
      <c r="H3" s="40" t="s">
        <v>551</v>
      </c>
      <c r="I3" s="44">
        <v>45558.728668981479</v>
      </c>
      <c r="J3" s="44">
        <v>45559.487384259257</v>
      </c>
      <c r="K3" s="45">
        <v>1469973</v>
      </c>
      <c r="L3" s="45">
        <v>0</v>
      </c>
      <c r="M3" s="45">
        <v>0</v>
      </c>
      <c r="N3" s="45">
        <v>279294.87</v>
      </c>
      <c r="O3" s="45">
        <v>0</v>
      </c>
      <c r="P3" s="45">
        <v>1749267.87</v>
      </c>
      <c r="Q3" s="43" t="s">
        <v>98</v>
      </c>
      <c r="R3" s="43" t="s">
        <v>98</v>
      </c>
      <c r="S3" s="46">
        <f t="shared" ref="S3:S6" si="0">+P3</f>
        <v>1749267.87</v>
      </c>
    </row>
    <row r="4" spans="2:41" ht="17.25" customHeight="1" x14ac:dyDescent="0.35">
      <c r="B4" s="40" t="s">
        <v>552</v>
      </c>
      <c r="C4" s="41" t="s">
        <v>553</v>
      </c>
      <c r="D4" s="42" t="s">
        <v>58</v>
      </c>
      <c r="E4" s="40" t="s">
        <v>61</v>
      </c>
      <c r="F4" s="40" t="s">
        <v>62</v>
      </c>
      <c r="G4" s="43" t="s">
        <v>554</v>
      </c>
      <c r="H4" s="40" t="s">
        <v>555</v>
      </c>
      <c r="I4" s="44">
        <v>45551.400300925925</v>
      </c>
      <c r="J4" s="44">
        <v>45551.570115740738</v>
      </c>
      <c r="K4" s="45">
        <v>500290</v>
      </c>
      <c r="L4" s="45">
        <v>0</v>
      </c>
      <c r="M4" s="45">
        <v>0</v>
      </c>
      <c r="N4" s="45">
        <v>95055.1</v>
      </c>
      <c r="O4" s="45">
        <v>0</v>
      </c>
      <c r="P4" s="45">
        <v>595345.1</v>
      </c>
      <c r="Q4" s="43" t="s">
        <v>98</v>
      </c>
      <c r="R4" s="43" t="s">
        <v>98</v>
      </c>
      <c r="S4" s="46">
        <f t="shared" si="0"/>
        <v>595345.1</v>
      </c>
    </row>
    <row r="5" spans="2:41" ht="17.25" customHeight="1" x14ac:dyDescent="0.35">
      <c r="B5" s="40" t="s">
        <v>556</v>
      </c>
      <c r="C5" s="41" t="s">
        <v>557</v>
      </c>
      <c r="D5" s="42" t="s">
        <v>58</v>
      </c>
      <c r="E5" s="40" t="s">
        <v>61</v>
      </c>
      <c r="F5" s="40" t="s">
        <v>62</v>
      </c>
      <c r="G5" s="43" t="s">
        <v>558</v>
      </c>
      <c r="H5" s="40" t="s">
        <v>559</v>
      </c>
      <c r="I5" s="44">
        <v>45545.628483796296</v>
      </c>
      <c r="J5" s="44">
        <v>45545.633877314816</v>
      </c>
      <c r="K5" s="45">
        <v>1617647</v>
      </c>
      <c r="L5" s="45">
        <v>0</v>
      </c>
      <c r="M5" s="45">
        <v>0</v>
      </c>
      <c r="N5" s="45">
        <v>307352.93</v>
      </c>
      <c r="O5" s="45">
        <v>0</v>
      </c>
      <c r="P5" s="45">
        <v>1924999.93</v>
      </c>
      <c r="Q5" s="43" t="s">
        <v>98</v>
      </c>
      <c r="R5" s="43" t="s">
        <v>98</v>
      </c>
      <c r="S5" s="46">
        <f t="shared" si="0"/>
        <v>1924999.93</v>
      </c>
    </row>
    <row r="6" spans="2:41" ht="17.25" customHeight="1" x14ac:dyDescent="0.35">
      <c r="B6" s="40" t="s">
        <v>560</v>
      </c>
      <c r="C6" s="41" t="s">
        <v>561</v>
      </c>
      <c r="D6" s="42" t="s">
        <v>55</v>
      </c>
      <c r="E6" s="40" t="s">
        <v>61</v>
      </c>
      <c r="F6" s="40" t="s">
        <v>62</v>
      </c>
      <c r="G6" s="43" t="s">
        <v>83</v>
      </c>
      <c r="H6" s="40" t="s">
        <v>84</v>
      </c>
      <c r="I6" s="44">
        <v>45538.682592592595</v>
      </c>
      <c r="J6" s="44">
        <v>45538.690023148149</v>
      </c>
      <c r="K6" s="45">
        <v>280274</v>
      </c>
      <c r="L6" s="45">
        <v>0</v>
      </c>
      <c r="M6" s="45">
        <v>4967</v>
      </c>
      <c r="N6" s="45">
        <v>0</v>
      </c>
      <c r="O6" s="45">
        <v>0</v>
      </c>
      <c r="P6" s="45">
        <v>285241</v>
      </c>
      <c r="Q6" s="43" t="s">
        <v>98</v>
      </c>
      <c r="R6" s="43" t="s">
        <v>98</v>
      </c>
      <c r="S6" s="46">
        <f t="shared" si="0"/>
        <v>285241</v>
      </c>
    </row>
    <row r="7" spans="2:41" ht="17.25" customHeight="1" x14ac:dyDescent="0.35">
      <c r="B7" s="40" t="s">
        <v>562</v>
      </c>
      <c r="C7" s="41" t="s">
        <v>563</v>
      </c>
      <c r="D7" s="42" t="s">
        <v>0</v>
      </c>
      <c r="E7" s="40" t="s">
        <v>61</v>
      </c>
      <c r="F7" s="40" t="s">
        <v>62</v>
      </c>
      <c r="G7" s="43" t="s">
        <v>421</v>
      </c>
      <c r="H7" s="40" t="s">
        <v>422</v>
      </c>
      <c r="I7" s="44">
        <v>45503.491666666669</v>
      </c>
      <c r="J7" s="44">
        <v>45565.654548611114</v>
      </c>
      <c r="K7" s="45">
        <v>1620</v>
      </c>
      <c r="L7" s="45">
        <v>0</v>
      </c>
      <c r="M7" s="45">
        <v>0</v>
      </c>
      <c r="N7" s="45">
        <v>307.8</v>
      </c>
      <c r="O7" s="45">
        <v>0</v>
      </c>
      <c r="P7" s="45">
        <v>1927.8</v>
      </c>
      <c r="Q7" s="43" t="s">
        <v>458</v>
      </c>
      <c r="R7" s="43">
        <v>37910.42</v>
      </c>
      <c r="S7" s="46">
        <f>+P7*R7</f>
        <v>73083707.675999999</v>
      </c>
    </row>
    <row r="8" spans="2:41" ht="15" thickBot="1" x14ac:dyDescent="0.4">
      <c r="B8" s="31" t="s">
        <v>564</v>
      </c>
      <c r="C8" s="30"/>
      <c r="D8" s="58">
        <f>COUNTA(D2:D7)</f>
        <v>6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2"/>
      <c r="Q8" s="30"/>
      <c r="R8" s="30"/>
      <c r="S8" s="57">
        <f>SUM(S2:S7)</f>
        <v>77990801.576000005</v>
      </c>
      <c r="U8" s="98"/>
    </row>
  </sheetData>
  <pageMargins left="0.7" right="0.7" top="0.75" bottom="0.75" header="0.3" footer="0.3"/>
  <pageSetup paperSize="28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C7523-25C2-4D89-B7CE-34876D123AD8}">
  <dimension ref="B1:AO38"/>
  <sheetViews>
    <sheetView topLeftCell="A24" zoomScale="80" zoomScaleNormal="80" workbookViewId="0">
      <selection activeCell="D37" sqref="D37"/>
    </sheetView>
  </sheetViews>
  <sheetFormatPr baseColWidth="10" defaultColWidth="11.453125" defaultRowHeight="14.5" x14ac:dyDescent="0.35"/>
  <cols>
    <col min="1" max="1" width="2.453125" customWidth="1"/>
    <col min="2" max="2" width="17.54296875" customWidth="1"/>
    <col min="3" max="3" width="23.453125" customWidth="1"/>
    <col min="4" max="4" width="17.1796875" customWidth="1"/>
    <col min="5" max="5" width="12.1796875" customWidth="1"/>
    <col min="6" max="6" width="17.453125" customWidth="1"/>
    <col min="7" max="7" width="18.81640625" customWidth="1"/>
    <col min="8" max="8" width="16.81640625" customWidth="1"/>
    <col min="9" max="9" width="18.26953125" customWidth="1"/>
    <col min="10" max="10" width="20.7265625" customWidth="1"/>
    <col min="11" max="11" width="13" customWidth="1"/>
    <col min="12" max="12" width="13.453125" customWidth="1"/>
    <col min="13" max="13" width="8.54296875" customWidth="1"/>
    <col min="14" max="14" width="13.54296875" customWidth="1"/>
    <col min="15" max="15" width="10" customWidth="1"/>
    <col min="16" max="16" width="13.54296875" bestFit="1" customWidth="1"/>
    <col min="19" max="19" width="14.1796875" customWidth="1"/>
  </cols>
  <sheetData>
    <row r="1" spans="2:41" s="38" customFormat="1" ht="27" customHeight="1" x14ac:dyDescent="0.3">
      <c r="B1" s="47" t="s">
        <v>2</v>
      </c>
      <c r="C1" s="47" t="s">
        <v>3</v>
      </c>
      <c r="D1" s="47" t="s">
        <v>4</v>
      </c>
      <c r="E1" s="47" t="s">
        <v>5</v>
      </c>
      <c r="F1" s="47" t="s">
        <v>22</v>
      </c>
      <c r="G1" s="47" t="s">
        <v>6</v>
      </c>
      <c r="H1" s="47" t="s">
        <v>7</v>
      </c>
      <c r="I1" s="47" t="s">
        <v>8</v>
      </c>
      <c r="J1" s="47" t="s">
        <v>9</v>
      </c>
      <c r="K1" s="47" t="s">
        <v>10</v>
      </c>
      <c r="L1" s="47" t="s">
        <v>11</v>
      </c>
      <c r="M1" s="47" t="s">
        <v>12</v>
      </c>
      <c r="N1" s="47" t="s">
        <v>13</v>
      </c>
      <c r="O1" s="47" t="s">
        <v>14</v>
      </c>
      <c r="P1" s="47" t="s">
        <v>15</v>
      </c>
      <c r="Q1" s="47" t="s">
        <v>51</v>
      </c>
      <c r="R1" s="47" t="s">
        <v>52</v>
      </c>
      <c r="S1" s="47" t="s">
        <v>53</v>
      </c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</row>
    <row r="2" spans="2:41" ht="17.25" customHeight="1" x14ac:dyDescent="0.35">
      <c r="B2" s="40" t="s">
        <v>463</v>
      </c>
      <c r="C2" s="41" t="s">
        <v>464</v>
      </c>
      <c r="D2" s="42" t="s">
        <v>55</v>
      </c>
      <c r="E2" s="40" t="s">
        <v>61</v>
      </c>
      <c r="F2" s="40" t="s">
        <v>62</v>
      </c>
      <c r="G2" s="43" t="s">
        <v>465</v>
      </c>
      <c r="H2" s="40" t="s">
        <v>466</v>
      </c>
      <c r="I2" s="44">
        <v>45531.446759259263</v>
      </c>
      <c r="J2" s="44">
        <v>45531.698217592595</v>
      </c>
      <c r="K2" s="45">
        <v>4450000</v>
      </c>
      <c r="L2" s="45">
        <v>489500</v>
      </c>
      <c r="M2" s="45">
        <v>0</v>
      </c>
      <c r="N2" s="45">
        <v>752495</v>
      </c>
      <c r="O2" s="45">
        <v>0</v>
      </c>
      <c r="P2" s="45">
        <v>4712995</v>
      </c>
      <c r="Q2" s="43" t="s">
        <v>98</v>
      </c>
      <c r="R2" s="43" t="s">
        <v>98</v>
      </c>
      <c r="S2" s="46">
        <f>+P2</f>
        <v>4712995</v>
      </c>
    </row>
    <row r="3" spans="2:41" ht="17.25" customHeight="1" x14ac:dyDescent="0.35">
      <c r="B3" s="40" t="s">
        <v>467</v>
      </c>
      <c r="C3" s="41" t="s">
        <v>468</v>
      </c>
      <c r="D3" s="42" t="s">
        <v>58</v>
      </c>
      <c r="E3" s="40" t="s">
        <v>61</v>
      </c>
      <c r="F3" s="40" t="s">
        <v>62</v>
      </c>
      <c r="G3" s="43" t="s">
        <v>469</v>
      </c>
      <c r="H3" s="40" t="s">
        <v>470</v>
      </c>
      <c r="I3" s="44">
        <v>45525.65520833333</v>
      </c>
      <c r="J3" s="44">
        <v>45527.452337962961</v>
      </c>
      <c r="K3" s="45">
        <v>283195</v>
      </c>
      <c r="L3" s="45">
        <v>0</v>
      </c>
      <c r="M3" s="45">
        <v>0</v>
      </c>
      <c r="N3" s="45">
        <v>53807.05</v>
      </c>
      <c r="O3" s="45">
        <v>0</v>
      </c>
      <c r="P3" s="45">
        <v>337002.05</v>
      </c>
      <c r="Q3" s="43" t="s">
        <v>98</v>
      </c>
      <c r="R3" s="43" t="s">
        <v>98</v>
      </c>
      <c r="S3" s="46">
        <f t="shared" ref="S3:S37" si="0">+P3</f>
        <v>337002.05</v>
      </c>
    </row>
    <row r="4" spans="2:41" ht="17.25" customHeight="1" x14ac:dyDescent="0.35">
      <c r="B4" s="40" t="s">
        <v>471</v>
      </c>
      <c r="C4" s="41" t="s">
        <v>472</v>
      </c>
      <c r="D4" s="42" t="s">
        <v>58</v>
      </c>
      <c r="E4" s="40" t="s">
        <v>61</v>
      </c>
      <c r="F4" s="40" t="s">
        <v>62</v>
      </c>
      <c r="G4" s="43" t="s">
        <v>473</v>
      </c>
      <c r="H4" s="40" t="s">
        <v>474</v>
      </c>
      <c r="I4" s="44">
        <v>45525.645520833335</v>
      </c>
      <c r="J4" s="44">
        <v>45527.451562499999</v>
      </c>
      <c r="K4" s="45">
        <v>1950000</v>
      </c>
      <c r="L4" s="45">
        <v>0</v>
      </c>
      <c r="M4" s="45">
        <v>0</v>
      </c>
      <c r="N4" s="45">
        <v>0</v>
      </c>
      <c r="O4" s="45">
        <v>0</v>
      </c>
      <c r="P4" s="45">
        <v>1950000</v>
      </c>
      <c r="Q4" s="43" t="s">
        <v>98</v>
      </c>
      <c r="R4" s="43" t="s">
        <v>98</v>
      </c>
      <c r="S4" s="46">
        <f t="shared" si="0"/>
        <v>1950000</v>
      </c>
    </row>
    <row r="5" spans="2:41" ht="17.25" customHeight="1" x14ac:dyDescent="0.35">
      <c r="B5" s="40" t="s">
        <v>475</v>
      </c>
      <c r="C5" s="41" t="s">
        <v>476</v>
      </c>
      <c r="D5" s="42" t="s">
        <v>55</v>
      </c>
      <c r="E5" s="40" t="s">
        <v>61</v>
      </c>
      <c r="F5" s="40" t="s">
        <v>62</v>
      </c>
      <c r="G5" s="43" t="s">
        <v>83</v>
      </c>
      <c r="H5" s="40" t="s">
        <v>84</v>
      </c>
      <c r="I5" s="44">
        <v>45524.696840277778</v>
      </c>
      <c r="J5" s="44">
        <v>45524.706250000003</v>
      </c>
      <c r="K5" s="45">
        <v>733668</v>
      </c>
      <c r="L5" s="45">
        <v>0</v>
      </c>
      <c r="M5" s="45">
        <v>19440</v>
      </c>
      <c r="N5" s="45">
        <v>0</v>
      </c>
      <c r="O5" s="45">
        <v>0</v>
      </c>
      <c r="P5" s="45">
        <v>753108</v>
      </c>
      <c r="Q5" s="43" t="s">
        <v>98</v>
      </c>
      <c r="R5" s="43" t="s">
        <v>98</v>
      </c>
      <c r="S5" s="46">
        <f t="shared" si="0"/>
        <v>753108</v>
      </c>
    </row>
    <row r="6" spans="2:41" ht="17.25" customHeight="1" x14ac:dyDescent="0.35">
      <c r="B6" s="40" t="s">
        <v>477</v>
      </c>
      <c r="C6" s="41" t="s">
        <v>478</v>
      </c>
      <c r="D6" s="42" t="s">
        <v>58</v>
      </c>
      <c r="E6" s="40" t="s">
        <v>61</v>
      </c>
      <c r="F6" s="40" t="s">
        <v>62</v>
      </c>
      <c r="G6" s="43" t="s">
        <v>479</v>
      </c>
      <c r="H6" s="40" t="s">
        <v>480</v>
      </c>
      <c r="I6" s="44">
        <v>45523.733310185184</v>
      </c>
      <c r="J6" s="44">
        <v>45523.750081018516</v>
      </c>
      <c r="K6" s="45">
        <v>200000</v>
      </c>
      <c r="L6" s="45">
        <v>0</v>
      </c>
      <c r="M6" s="45">
        <v>0</v>
      </c>
      <c r="N6" s="45">
        <v>38000</v>
      </c>
      <c r="O6" s="45">
        <v>0</v>
      </c>
      <c r="P6" s="45">
        <v>238000</v>
      </c>
      <c r="Q6" s="43" t="s">
        <v>98</v>
      </c>
      <c r="R6" s="43" t="s">
        <v>98</v>
      </c>
      <c r="S6" s="46">
        <f t="shared" si="0"/>
        <v>238000</v>
      </c>
    </row>
    <row r="7" spans="2:41" ht="17.25" customHeight="1" x14ac:dyDescent="0.35">
      <c r="B7" s="40" t="s">
        <v>481</v>
      </c>
      <c r="C7" s="41" t="s">
        <v>482</v>
      </c>
      <c r="D7" s="42" t="s">
        <v>55</v>
      </c>
      <c r="E7" s="40" t="s">
        <v>61</v>
      </c>
      <c r="F7" s="40" t="s">
        <v>62</v>
      </c>
      <c r="G7" s="43" t="s">
        <v>83</v>
      </c>
      <c r="H7" s="40" t="s">
        <v>84</v>
      </c>
      <c r="I7" s="44">
        <v>45518.529652777775</v>
      </c>
      <c r="J7" s="44">
        <v>45518.537812499999</v>
      </c>
      <c r="K7" s="45">
        <v>146742</v>
      </c>
      <c r="L7" s="45">
        <v>0</v>
      </c>
      <c r="M7" s="45">
        <v>4860</v>
      </c>
      <c r="N7" s="45">
        <v>0</v>
      </c>
      <c r="O7" s="45">
        <v>0</v>
      </c>
      <c r="P7" s="45">
        <v>151602</v>
      </c>
      <c r="Q7" s="43" t="s">
        <v>98</v>
      </c>
      <c r="R7" s="43" t="s">
        <v>98</v>
      </c>
      <c r="S7" s="46">
        <f t="shared" si="0"/>
        <v>151602</v>
      </c>
    </row>
    <row r="8" spans="2:41" ht="17.25" customHeight="1" x14ac:dyDescent="0.35">
      <c r="B8" s="40" t="s">
        <v>483</v>
      </c>
      <c r="C8" s="41" t="s">
        <v>484</v>
      </c>
      <c r="D8" s="42" t="s">
        <v>55</v>
      </c>
      <c r="E8" s="40" t="s">
        <v>61</v>
      </c>
      <c r="F8" s="40" t="s">
        <v>62</v>
      </c>
      <c r="G8" s="43" t="s">
        <v>83</v>
      </c>
      <c r="H8" s="40" t="s">
        <v>84</v>
      </c>
      <c r="I8" s="44">
        <v>45517.573391203703</v>
      </c>
      <c r="J8" s="44">
        <v>45517.594722222224</v>
      </c>
      <c r="K8" s="45">
        <v>134236</v>
      </c>
      <c r="L8" s="45">
        <v>0</v>
      </c>
      <c r="M8" s="45">
        <v>0</v>
      </c>
      <c r="N8" s="45">
        <v>0</v>
      </c>
      <c r="O8" s="45">
        <v>0</v>
      </c>
      <c r="P8" s="45">
        <v>134236</v>
      </c>
      <c r="Q8" s="43" t="s">
        <v>98</v>
      </c>
      <c r="R8" s="43" t="s">
        <v>98</v>
      </c>
      <c r="S8" s="46">
        <f t="shared" si="0"/>
        <v>134236</v>
      </c>
    </row>
    <row r="9" spans="2:41" ht="17.25" customHeight="1" x14ac:dyDescent="0.35">
      <c r="B9" s="40" t="s">
        <v>485</v>
      </c>
      <c r="C9" s="41" t="s">
        <v>486</v>
      </c>
      <c r="D9" s="42" t="s">
        <v>58</v>
      </c>
      <c r="E9" s="40" t="s">
        <v>61</v>
      </c>
      <c r="F9" s="40" t="s">
        <v>62</v>
      </c>
      <c r="G9" s="43" t="s">
        <v>159</v>
      </c>
      <c r="H9" s="40" t="s">
        <v>160</v>
      </c>
      <c r="I9" s="44">
        <v>45517.571331018517</v>
      </c>
      <c r="J9" s="44">
        <v>45518.483414351853</v>
      </c>
      <c r="K9" s="45">
        <v>560000</v>
      </c>
      <c r="L9" s="45">
        <v>0</v>
      </c>
      <c r="M9" s="45">
        <v>0</v>
      </c>
      <c r="N9" s="45">
        <v>106400</v>
      </c>
      <c r="O9" s="45">
        <v>0</v>
      </c>
      <c r="P9" s="45">
        <v>666400</v>
      </c>
      <c r="Q9" s="43" t="s">
        <v>98</v>
      </c>
      <c r="R9" s="43" t="s">
        <v>98</v>
      </c>
      <c r="S9" s="46">
        <f t="shared" si="0"/>
        <v>666400</v>
      </c>
    </row>
    <row r="10" spans="2:41" ht="17.25" customHeight="1" x14ac:dyDescent="0.35">
      <c r="B10" s="40" t="s">
        <v>487</v>
      </c>
      <c r="C10" s="41" t="s">
        <v>484</v>
      </c>
      <c r="D10" s="42" t="s">
        <v>55</v>
      </c>
      <c r="E10" s="40" t="s">
        <v>61</v>
      </c>
      <c r="F10" s="40" t="s">
        <v>62</v>
      </c>
      <c r="G10" s="43" t="s">
        <v>83</v>
      </c>
      <c r="H10" s="40" t="s">
        <v>84</v>
      </c>
      <c r="I10" s="44">
        <v>45517.565636574072</v>
      </c>
      <c r="J10" s="44">
        <v>45517.594664351855</v>
      </c>
      <c r="K10" s="45">
        <v>309066</v>
      </c>
      <c r="L10" s="45">
        <v>0</v>
      </c>
      <c r="M10" s="45">
        <v>0</v>
      </c>
      <c r="N10" s="45">
        <v>0</v>
      </c>
      <c r="O10" s="45">
        <v>0</v>
      </c>
      <c r="P10" s="45">
        <v>309066</v>
      </c>
      <c r="Q10" s="43" t="s">
        <v>98</v>
      </c>
      <c r="R10" s="43" t="s">
        <v>98</v>
      </c>
      <c r="S10" s="46">
        <f t="shared" si="0"/>
        <v>309066</v>
      </c>
    </row>
    <row r="11" spans="2:41" ht="17.25" customHeight="1" x14ac:dyDescent="0.35">
      <c r="B11" s="40" t="s">
        <v>488</v>
      </c>
      <c r="C11" s="41" t="s">
        <v>489</v>
      </c>
      <c r="D11" s="42" t="s">
        <v>55</v>
      </c>
      <c r="E11" s="40" t="s">
        <v>61</v>
      </c>
      <c r="F11" s="40" t="s">
        <v>62</v>
      </c>
      <c r="G11" s="43" t="s">
        <v>83</v>
      </c>
      <c r="H11" s="40" t="s">
        <v>84</v>
      </c>
      <c r="I11" s="44">
        <v>45516.793645833335</v>
      </c>
      <c r="J11" s="44">
        <v>45516.799733796295</v>
      </c>
      <c r="K11" s="45">
        <v>198902</v>
      </c>
      <c r="L11" s="45">
        <v>0</v>
      </c>
      <c r="M11" s="45">
        <v>4860</v>
      </c>
      <c r="N11" s="45">
        <v>0</v>
      </c>
      <c r="O11" s="45">
        <v>0</v>
      </c>
      <c r="P11" s="45">
        <v>203762</v>
      </c>
      <c r="Q11" s="43" t="s">
        <v>98</v>
      </c>
      <c r="R11" s="43" t="s">
        <v>98</v>
      </c>
      <c r="S11" s="46">
        <f t="shared" si="0"/>
        <v>203762</v>
      </c>
    </row>
    <row r="12" spans="2:41" ht="17.25" customHeight="1" x14ac:dyDescent="0.35">
      <c r="B12" s="40" t="s">
        <v>490</v>
      </c>
      <c r="C12" s="41" t="s">
        <v>491</v>
      </c>
      <c r="D12" s="42" t="s">
        <v>55</v>
      </c>
      <c r="E12" s="40" t="s">
        <v>61</v>
      </c>
      <c r="F12" s="40" t="s">
        <v>62</v>
      </c>
      <c r="G12" s="43" t="s">
        <v>83</v>
      </c>
      <c r="H12" s="40" t="s">
        <v>84</v>
      </c>
      <c r="I12" s="44">
        <v>45516.788078703707</v>
      </c>
      <c r="J12" s="44">
        <v>45516.799895833334</v>
      </c>
      <c r="K12" s="45">
        <v>148203</v>
      </c>
      <c r="L12" s="45">
        <v>0</v>
      </c>
      <c r="M12" s="45">
        <v>4860</v>
      </c>
      <c r="N12" s="45">
        <v>0</v>
      </c>
      <c r="O12" s="45">
        <v>0</v>
      </c>
      <c r="P12" s="45">
        <v>153063</v>
      </c>
      <c r="Q12" s="43" t="s">
        <v>98</v>
      </c>
      <c r="R12" s="43" t="s">
        <v>98</v>
      </c>
      <c r="S12" s="46">
        <f t="shared" si="0"/>
        <v>153063</v>
      </c>
    </row>
    <row r="13" spans="2:41" ht="17.25" customHeight="1" x14ac:dyDescent="0.35">
      <c r="B13" s="40" t="s">
        <v>492</v>
      </c>
      <c r="C13" s="41" t="s">
        <v>493</v>
      </c>
      <c r="D13" s="42" t="s">
        <v>55</v>
      </c>
      <c r="E13" s="40" t="s">
        <v>61</v>
      </c>
      <c r="F13" s="40" t="s">
        <v>62</v>
      </c>
      <c r="G13" s="43" t="s">
        <v>83</v>
      </c>
      <c r="H13" s="40" t="s">
        <v>84</v>
      </c>
      <c r="I13" s="44">
        <v>45516.673900462964</v>
      </c>
      <c r="J13" s="44">
        <v>45516.69462962963</v>
      </c>
      <c r="K13" s="45">
        <v>10680</v>
      </c>
      <c r="L13" s="45">
        <v>0</v>
      </c>
      <c r="M13" s="45">
        <v>0</v>
      </c>
      <c r="N13" s="45">
        <v>0</v>
      </c>
      <c r="O13" s="45">
        <v>0</v>
      </c>
      <c r="P13" s="45">
        <v>10680</v>
      </c>
      <c r="Q13" s="43" t="s">
        <v>98</v>
      </c>
      <c r="R13" s="43" t="s">
        <v>98</v>
      </c>
      <c r="S13" s="46">
        <f t="shared" si="0"/>
        <v>10680</v>
      </c>
    </row>
    <row r="14" spans="2:41" ht="17.25" customHeight="1" x14ac:dyDescent="0.35">
      <c r="B14" s="40" t="s">
        <v>494</v>
      </c>
      <c r="C14" s="41" t="s">
        <v>495</v>
      </c>
      <c r="D14" s="42" t="s">
        <v>55</v>
      </c>
      <c r="E14" s="40" t="s">
        <v>61</v>
      </c>
      <c r="F14" s="40" t="s">
        <v>62</v>
      </c>
      <c r="G14" s="43" t="s">
        <v>83</v>
      </c>
      <c r="H14" s="40" t="s">
        <v>84</v>
      </c>
      <c r="I14" s="44">
        <v>45516.673888888887</v>
      </c>
      <c r="J14" s="44">
        <v>45516.694687499999</v>
      </c>
      <c r="K14" s="45">
        <v>1428742</v>
      </c>
      <c r="L14" s="45">
        <v>0</v>
      </c>
      <c r="M14" s="45">
        <v>4860</v>
      </c>
      <c r="N14" s="45">
        <v>0</v>
      </c>
      <c r="O14" s="45">
        <v>0</v>
      </c>
      <c r="P14" s="45">
        <v>1433602</v>
      </c>
      <c r="Q14" s="43" t="s">
        <v>98</v>
      </c>
      <c r="R14" s="43" t="s">
        <v>98</v>
      </c>
      <c r="S14" s="46">
        <f t="shared" si="0"/>
        <v>1433602</v>
      </c>
    </row>
    <row r="15" spans="2:41" ht="17.25" customHeight="1" x14ac:dyDescent="0.35">
      <c r="B15" s="40" t="s">
        <v>496</v>
      </c>
      <c r="C15" s="41" t="s">
        <v>497</v>
      </c>
      <c r="D15" s="42" t="s">
        <v>55</v>
      </c>
      <c r="E15" s="40" t="s">
        <v>61</v>
      </c>
      <c r="F15" s="40" t="s">
        <v>62</v>
      </c>
      <c r="G15" s="43" t="s">
        <v>83</v>
      </c>
      <c r="H15" s="40" t="s">
        <v>84</v>
      </c>
      <c r="I15" s="44">
        <v>45513.802025462966</v>
      </c>
      <c r="J15" s="44">
        <v>45513.806064814817</v>
      </c>
      <c r="K15" s="45">
        <v>1114214</v>
      </c>
      <c r="L15" s="45">
        <v>0</v>
      </c>
      <c r="M15" s="45">
        <v>4860</v>
      </c>
      <c r="N15" s="45">
        <v>0</v>
      </c>
      <c r="O15" s="45">
        <v>0</v>
      </c>
      <c r="P15" s="45">
        <v>1119074</v>
      </c>
      <c r="Q15" s="43" t="s">
        <v>98</v>
      </c>
      <c r="R15" s="43" t="s">
        <v>98</v>
      </c>
      <c r="S15" s="46">
        <f t="shared" si="0"/>
        <v>1119074</v>
      </c>
    </row>
    <row r="16" spans="2:41" ht="17.25" customHeight="1" x14ac:dyDescent="0.35">
      <c r="B16" s="40" t="s">
        <v>498</v>
      </c>
      <c r="C16" s="41" t="s">
        <v>499</v>
      </c>
      <c r="D16" s="42" t="s">
        <v>55</v>
      </c>
      <c r="E16" s="40" t="s">
        <v>61</v>
      </c>
      <c r="F16" s="40" t="s">
        <v>62</v>
      </c>
      <c r="G16" s="43" t="s">
        <v>83</v>
      </c>
      <c r="H16" s="40" t="s">
        <v>84</v>
      </c>
      <c r="I16" s="44">
        <v>45513.474756944444</v>
      </c>
      <c r="J16" s="44">
        <v>45513.493275462963</v>
      </c>
      <c r="K16" s="45">
        <v>690675</v>
      </c>
      <c r="L16" s="45">
        <v>0</v>
      </c>
      <c r="M16" s="45">
        <v>14580</v>
      </c>
      <c r="N16" s="45">
        <v>0</v>
      </c>
      <c r="O16" s="45">
        <v>0</v>
      </c>
      <c r="P16" s="45">
        <v>705255</v>
      </c>
      <c r="Q16" s="43" t="s">
        <v>98</v>
      </c>
      <c r="R16" s="43" t="s">
        <v>98</v>
      </c>
      <c r="S16" s="46">
        <f t="shared" si="0"/>
        <v>705255</v>
      </c>
    </row>
    <row r="17" spans="2:19" ht="17.25" customHeight="1" x14ac:dyDescent="0.35">
      <c r="B17" s="40" t="s">
        <v>500</v>
      </c>
      <c r="C17" s="41" t="s">
        <v>501</v>
      </c>
      <c r="D17" s="42" t="s">
        <v>55</v>
      </c>
      <c r="E17" s="40" t="s">
        <v>61</v>
      </c>
      <c r="F17" s="40" t="s">
        <v>62</v>
      </c>
      <c r="G17" s="43" t="s">
        <v>83</v>
      </c>
      <c r="H17" s="40" t="s">
        <v>84</v>
      </c>
      <c r="I17" s="44">
        <v>45513.469965277778</v>
      </c>
      <c r="J17" s="44">
        <v>45513.493541666663</v>
      </c>
      <c r="K17" s="45">
        <v>728832</v>
      </c>
      <c r="L17" s="45">
        <v>0</v>
      </c>
      <c r="M17" s="45">
        <v>14580</v>
      </c>
      <c r="N17" s="45">
        <v>0</v>
      </c>
      <c r="O17" s="45">
        <v>0</v>
      </c>
      <c r="P17" s="45">
        <v>743412</v>
      </c>
      <c r="Q17" s="43" t="s">
        <v>98</v>
      </c>
      <c r="R17" s="43" t="s">
        <v>98</v>
      </c>
      <c r="S17" s="46">
        <f t="shared" si="0"/>
        <v>743412</v>
      </c>
    </row>
    <row r="18" spans="2:19" ht="17.25" customHeight="1" x14ac:dyDescent="0.35">
      <c r="B18" s="40" t="s">
        <v>502</v>
      </c>
      <c r="C18" s="41" t="s">
        <v>503</v>
      </c>
      <c r="D18" s="42" t="s">
        <v>55</v>
      </c>
      <c r="E18" s="40" t="s">
        <v>61</v>
      </c>
      <c r="F18" s="40" t="s">
        <v>62</v>
      </c>
      <c r="G18" s="43" t="s">
        <v>83</v>
      </c>
      <c r="H18" s="40" t="s">
        <v>84</v>
      </c>
      <c r="I18" s="44">
        <v>45512.580231481479</v>
      </c>
      <c r="J18" s="44">
        <v>45512.587627314817</v>
      </c>
      <c r="K18" s="45">
        <v>32040</v>
      </c>
      <c r="L18" s="45">
        <v>0</v>
      </c>
      <c r="M18" s="45">
        <v>0</v>
      </c>
      <c r="N18" s="45">
        <v>0</v>
      </c>
      <c r="O18" s="45">
        <v>0</v>
      </c>
      <c r="P18" s="45">
        <v>32040</v>
      </c>
      <c r="Q18" s="43" t="s">
        <v>98</v>
      </c>
      <c r="R18" s="43" t="s">
        <v>98</v>
      </c>
      <c r="S18" s="46">
        <f t="shared" si="0"/>
        <v>32040</v>
      </c>
    </row>
    <row r="19" spans="2:19" ht="17.25" customHeight="1" x14ac:dyDescent="0.35">
      <c r="B19" s="40" t="s">
        <v>504</v>
      </c>
      <c r="C19" s="41" t="s">
        <v>505</v>
      </c>
      <c r="D19" s="42" t="s">
        <v>55</v>
      </c>
      <c r="E19" s="40" t="s">
        <v>61</v>
      </c>
      <c r="F19" s="40" t="s">
        <v>62</v>
      </c>
      <c r="G19" s="43" t="s">
        <v>83</v>
      </c>
      <c r="H19" s="40" t="s">
        <v>84</v>
      </c>
      <c r="I19" s="44">
        <v>45512.58021990741</v>
      </c>
      <c r="J19" s="44">
        <v>45512.589421296296</v>
      </c>
      <c r="K19" s="45">
        <v>3257304</v>
      </c>
      <c r="L19" s="45">
        <v>0</v>
      </c>
      <c r="M19" s="45">
        <v>14580</v>
      </c>
      <c r="N19" s="45">
        <v>0</v>
      </c>
      <c r="O19" s="45">
        <v>0</v>
      </c>
      <c r="P19" s="45">
        <v>3271884</v>
      </c>
      <c r="Q19" s="43" t="s">
        <v>98</v>
      </c>
      <c r="R19" s="43" t="s">
        <v>98</v>
      </c>
      <c r="S19" s="46">
        <f t="shared" si="0"/>
        <v>3271884</v>
      </c>
    </row>
    <row r="20" spans="2:19" ht="17.25" customHeight="1" x14ac:dyDescent="0.35">
      <c r="B20" s="40" t="s">
        <v>506</v>
      </c>
      <c r="C20" s="41" t="s">
        <v>329</v>
      </c>
      <c r="D20" s="42" t="s">
        <v>55</v>
      </c>
      <c r="E20" s="40" t="s">
        <v>61</v>
      </c>
      <c r="F20" s="40" t="s">
        <v>62</v>
      </c>
      <c r="G20" s="43" t="s">
        <v>83</v>
      </c>
      <c r="H20" s="40" t="s">
        <v>84</v>
      </c>
      <c r="I20" s="44">
        <v>45511.747175925928</v>
      </c>
      <c r="J20" s="44">
        <v>45511.75440972222</v>
      </c>
      <c r="K20" s="45">
        <v>176592</v>
      </c>
      <c r="L20" s="45">
        <v>0</v>
      </c>
      <c r="M20" s="45">
        <v>4860</v>
      </c>
      <c r="N20" s="45">
        <v>0</v>
      </c>
      <c r="O20" s="45">
        <v>0</v>
      </c>
      <c r="P20" s="45">
        <v>181452</v>
      </c>
      <c r="Q20" s="43" t="s">
        <v>98</v>
      </c>
      <c r="R20" s="43" t="s">
        <v>98</v>
      </c>
      <c r="S20" s="46">
        <f t="shared" si="0"/>
        <v>181452</v>
      </c>
    </row>
    <row r="21" spans="2:19" ht="17.25" customHeight="1" x14ac:dyDescent="0.35">
      <c r="B21" s="40" t="s">
        <v>507</v>
      </c>
      <c r="C21" s="41" t="s">
        <v>508</v>
      </c>
      <c r="D21" s="42" t="s">
        <v>55</v>
      </c>
      <c r="E21" s="40" t="s">
        <v>61</v>
      </c>
      <c r="F21" s="40" t="s">
        <v>62</v>
      </c>
      <c r="G21" s="43" t="s">
        <v>83</v>
      </c>
      <c r="H21" s="40" t="s">
        <v>84</v>
      </c>
      <c r="I21" s="44">
        <v>45511.557500000003</v>
      </c>
      <c r="J21" s="44">
        <v>45511.571863425925</v>
      </c>
      <c r="K21" s="45">
        <v>101192</v>
      </c>
      <c r="L21" s="45">
        <v>0</v>
      </c>
      <c r="M21" s="45">
        <v>4860</v>
      </c>
      <c r="N21" s="45">
        <v>0</v>
      </c>
      <c r="O21" s="45">
        <v>0</v>
      </c>
      <c r="P21" s="45">
        <v>106052</v>
      </c>
      <c r="Q21" s="43" t="s">
        <v>98</v>
      </c>
      <c r="R21" s="43" t="s">
        <v>98</v>
      </c>
      <c r="S21" s="46">
        <f t="shared" si="0"/>
        <v>106052</v>
      </c>
    </row>
    <row r="22" spans="2:19" ht="17.25" customHeight="1" x14ac:dyDescent="0.35">
      <c r="B22" s="40" t="s">
        <v>509</v>
      </c>
      <c r="C22" s="41" t="s">
        <v>484</v>
      </c>
      <c r="D22" s="42" t="s">
        <v>55</v>
      </c>
      <c r="E22" s="40" t="s">
        <v>61</v>
      </c>
      <c r="F22" s="40" t="s">
        <v>62</v>
      </c>
      <c r="G22" s="43" t="s">
        <v>83</v>
      </c>
      <c r="H22" s="40" t="s">
        <v>84</v>
      </c>
      <c r="I22" s="44">
        <v>45510.684618055559</v>
      </c>
      <c r="J22" s="44">
        <v>45510.719826388886</v>
      </c>
      <c r="K22" s="45">
        <v>140822</v>
      </c>
      <c r="L22" s="45">
        <v>0</v>
      </c>
      <c r="M22" s="45">
        <v>0</v>
      </c>
      <c r="N22" s="45">
        <v>0</v>
      </c>
      <c r="O22" s="45">
        <v>0</v>
      </c>
      <c r="P22" s="45">
        <v>140822</v>
      </c>
      <c r="Q22" s="43" t="s">
        <v>98</v>
      </c>
      <c r="R22" s="43" t="s">
        <v>98</v>
      </c>
      <c r="S22" s="46">
        <f t="shared" si="0"/>
        <v>140822</v>
      </c>
    </row>
    <row r="23" spans="2:19" ht="17.25" customHeight="1" x14ac:dyDescent="0.35">
      <c r="B23" s="40" t="s">
        <v>510</v>
      </c>
      <c r="C23" s="41" t="s">
        <v>357</v>
      </c>
      <c r="D23" s="42" t="s">
        <v>55</v>
      </c>
      <c r="E23" s="40" t="s">
        <v>61</v>
      </c>
      <c r="F23" s="40" t="s">
        <v>62</v>
      </c>
      <c r="G23" s="43" t="s">
        <v>83</v>
      </c>
      <c r="H23" s="40" t="s">
        <v>84</v>
      </c>
      <c r="I23" s="44">
        <v>45510.504479166666</v>
      </c>
      <c r="J23" s="44">
        <v>45510.549826388888</v>
      </c>
      <c r="K23" s="45">
        <v>135514</v>
      </c>
      <c r="L23" s="45">
        <v>0</v>
      </c>
      <c r="M23" s="45">
        <v>4860</v>
      </c>
      <c r="N23" s="45">
        <v>0</v>
      </c>
      <c r="O23" s="45">
        <v>0</v>
      </c>
      <c r="P23" s="45">
        <v>140374</v>
      </c>
      <c r="Q23" s="43" t="s">
        <v>98</v>
      </c>
      <c r="R23" s="43" t="s">
        <v>98</v>
      </c>
      <c r="S23" s="46">
        <f t="shared" si="0"/>
        <v>140374</v>
      </c>
    </row>
    <row r="24" spans="2:19" ht="17.25" customHeight="1" x14ac:dyDescent="0.35">
      <c r="B24" s="40" t="s">
        <v>511</v>
      </c>
      <c r="C24" s="41" t="s">
        <v>512</v>
      </c>
      <c r="D24" s="42" t="s">
        <v>55</v>
      </c>
      <c r="E24" s="40" t="s">
        <v>61</v>
      </c>
      <c r="F24" s="40" t="s">
        <v>62</v>
      </c>
      <c r="G24" s="43" t="s">
        <v>83</v>
      </c>
      <c r="H24" s="40" t="s">
        <v>84</v>
      </c>
      <c r="I24" s="44">
        <v>45509.50105324074</v>
      </c>
      <c r="J24" s="44">
        <v>45509.504259259258</v>
      </c>
      <c r="K24" s="45">
        <v>96985</v>
      </c>
      <c r="L24" s="45">
        <v>0</v>
      </c>
      <c r="M24" s="45">
        <v>4860</v>
      </c>
      <c r="N24" s="45">
        <v>0</v>
      </c>
      <c r="O24" s="45">
        <v>0</v>
      </c>
      <c r="P24" s="45">
        <v>101845</v>
      </c>
      <c r="Q24" s="43" t="s">
        <v>98</v>
      </c>
      <c r="R24" s="43" t="s">
        <v>98</v>
      </c>
      <c r="S24" s="46">
        <f t="shared" si="0"/>
        <v>101845</v>
      </c>
    </row>
    <row r="25" spans="2:19" ht="17.25" customHeight="1" x14ac:dyDescent="0.35">
      <c r="B25" s="40" t="s">
        <v>513</v>
      </c>
      <c r="C25" s="41" t="s">
        <v>514</v>
      </c>
      <c r="D25" s="42" t="s">
        <v>55</v>
      </c>
      <c r="E25" s="40" t="s">
        <v>61</v>
      </c>
      <c r="F25" s="40" t="s">
        <v>62</v>
      </c>
      <c r="G25" s="43" t="s">
        <v>83</v>
      </c>
      <c r="H25" s="40" t="s">
        <v>84</v>
      </c>
      <c r="I25" s="44">
        <v>45506.655046296299</v>
      </c>
      <c r="J25" s="44">
        <v>45506.660497685189</v>
      </c>
      <c r="K25" s="45">
        <v>42720</v>
      </c>
      <c r="L25" s="45">
        <v>0</v>
      </c>
      <c r="M25" s="45">
        <v>0</v>
      </c>
      <c r="N25" s="45">
        <v>0</v>
      </c>
      <c r="O25" s="45">
        <v>0</v>
      </c>
      <c r="P25" s="45">
        <v>42720</v>
      </c>
      <c r="Q25" s="43" t="s">
        <v>98</v>
      </c>
      <c r="R25" s="43" t="s">
        <v>98</v>
      </c>
      <c r="S25" s="46">
        <f t="shared" si="0"/>
        <v>42720</v>
      </c>
    </row>
    <row r="26" spans="2:19" ht="17.25" customHeight="1" x14ac:dyDescent="0.35">
      <c r="B26" s="40" t="s">
        <v>515</v>
      </c>
      <c r="C26" s="41" t="s">
        <v>516</v>
      </c>
      <c r="D26" s="42" t="s">
        <v>55</v>
      </c>
      <c r="E26" s="40" t="s">
        <v>61</v>
      </c>
      <c r="F26" s="40" t="s">
        <v>62</v>
      </c>
      <c r="G26" s="43" t="s">
        <v>83</v>
      </c>
      <c r="H26" s="40" t="s">
        <v>84</v>
      </c>
      <c r="I26" s="44">
        <v>45506.655023148145</v>
      </c>
      <c r="J26" s="44">
        <v>45506.659120370372</v>
      </c>
      <c r="K26" s="45">
        <v>7378236</v>
      </c>
      <c r="L26" s="45">
        <v>0</v>
      </c>
      <c r="M26" s="45">
        <v>19440</v>
      </c>
      <c r="N26" s="45">
        <v>0</v>
      </c>
      <c r="O26" s="45">
        <v>0</v>
      </c>
      <c r="P26" s="45">
        <v>7397676</v>
      </c>
      <c r="Q26" s="43" t="s">
        <v>98</v>
      </c>
      <c r="R26" s="43" t="s">
        <v>98</v>
      </c>
      <c r="S26" s="46">
        <f t="shared" si="0"/>
        <v>7397676</v>
      </c>
    </row>
    <row r="27" spans="2:19" ht="17.25" customHeight="1" x14ac:dyDescent="0.35">
      <c r="B27" s="40" t="s">
        <v>517</v>
      </c>
      <c r="C27" s="41" t="s">
        <v>518</v>
      </c>
      <c r="D27" s="42" t="s">
        <v>58</v>
      </c>
      <c r="E27" s="40" t="s">
        <v>61</v>
      </c>
      <c r="F27" s="40" t="s">
        <v>62</v>
      </c>
      <c r="G27" s="43" t="s">
        <v>344</v>
      </c>
      <c r="H27" s="40" t="s">
        <v>345</v>
      </c>
      <c r="I27" s="44">
        <v>45506.5627662037</v>
      </c>
      <c r="J27" s="44">
        <v>45506.565752314818</v>
      </c>
      <c r="K27" s="45">
        <v>165000</v>
      </c>
      <c r="L27" s="45">
        <v>0</v>
      </c>
      <c r="M27" s="45">
        <v>0</v>
      </c>
      <c r="N27" s="45">
        <v>31350</v>
      </c>
      <c r="O27" s="45">
        <v>0</v>
      </c>
      <c r="P27" s="45">
        <v>196350</v>
      </c>
      <c r="Q27" s="43" t="s">
        <v>98</v>
      </c>
      <c r="R27" s="43" t="s">
        <v>98</v>
      </c>
      <c r="S27" s="46">
        <f t="shared" si="0"/>
        <v>196350</v>
      </c>
    </row>
    <row r="28" spans="2:19" ht="17.25" customHeight="1" x14ac:dyDescent="0.35">
      <c r="B28" s="40" t="s">
        <v>519</v>
      </c>
      <c r="C28" s="41" t="s">
        <v>520</v>
      </c>
      <c r="D28" s="42" t="s">
        <v>55</v>
      </c>
      <c r="E28" s="40" t="s">
        <v>61</v>
      </c>
      <c r="F28" s="40" t="s">
        <v>62</v>
      </c>
      <c r="G28" s="43" t="s">
        <v>83</v>
      </c>
      <c r="H28" s="40" t="s">
        <v>84</v>
      </c>
      <c r="I28" s="44">
        <v>45506.535439814812</v>
      </c>
      <c r="J28" s="44">
        <v>45506.545949074076</v>
      </c>
      <c r="K28" s="45">
        <v>267488</v>
      </c>
      <c r="L28" s="45">
        <v>0</v>
      </c>
      <c r="M28" s="45">
        <v>4860</v>
      </c>
      <c r="N28" s="45">
        <v>0</v>
      </c>
      <c r="O28" s="45">
        <v>0</v>
      </c>
      <c r="P28" s="45">
        <v>272348</v>
      </c>
      <c r="Q28" s="43" t="s">
        <v>98</v>
      </c>
      <c r="R28" s="43" t="s">
        <v>98</v>
      </c>
      <c r="S28" s="46">
        <f t="shared" si="0"/>
        <v>272348</v>
      </c>
    </row>
    <row r="29" spans="2:19" ht="17.25" customHeight="1" x14ac:dyDescent="0.35">
      <c r="B29" s="40" t="s">
        <v>521</v>
      </c>
      <c r="C29" s="41" t="s">
        <v>522</v>
      </c>
      <c r="D29" s="42" t="s">
        <v>55</v>
      </c>
      <c r="E29" s="40" t="s">
        <v>61</v>
      </c>
      <c r="F29" s="40" t="s">
        <v>62</v>
      </c>
      <c r="G29" s="43" t="s">
        <v>83</v>
      </c>
      <c r="H29" s="40" t="s">
        <v>84</v>
      </c>
      <c r="I29" s="44">
        <v>45506.506585648145</v>
      </c>
      <c r="J29" s="44">
        <v>45506.51222222222</v>
      </c>
      <c r="K29" s="45">
        <v>294488</v>
      </c>
      <c r="L29" s="45">
        <v>0</v>
      </c>
      <c r="M29" s="45">
        <v>4860</v>
      </c>
      <c r="N29" s="45">
        <v>0</v>
      </c>
      <c r="O29" s="45">
        <v>0</v>
      </c>
      <c r="P29" s="45">
        <v>299348</v>
      </c>
      <c r="Q29" s="43" t="s">
        <v>98</v>
      </c>
      <c r="R29" s="43" t="s">
        <v>98</v>
      </c>
      <c r="S29" s="46">
        <f t="shared" si="0"/>
        <v>299348</v>
      </c>
    </row>
    <row r="30" spans="2:19" ht="17.25" customHeight="1" x14ac:dyDescent="0.35">
      <c r="B30" s="40" t="s">
        <v>523</v>
      </c>
      <c r="C30" s="41" t="s">
        <v>524</v>
      </c>
      <c r="D30" s="42" t="s">
        <v>55</v>
      </c>
      <c r="E30" s="40" t="s">
        <v>61</v>
      </c>
      <c r="F30" s="40" t="s">
        <v>62</v>
      </c>
      <c r="G30" s="43" t="s">
        <v>83</v>
      </c>
      <c r="H30" s="40" t="s">
        <v>84</v>
      </c>
      <c r="I30" s="44">
        <v>45506.499641203707</v>
      </c>
      <c r="J30" s="44">
        <v>45506.502453703702</v>
      </c>
      <c r="K30" s="45">
        <v>173488</v>
      </c>
      <c r="L30" s="45">
        <v>0</v>
      </c>
      <c r="M30" s="45">
        <v>4860</v>
      </c>
      <c r="N30" s="45">
        <v>0</v>
      </c>
      <c r="O30" s="45">
        <v>0</v>
      </c>
      <c r="P30" s="45">
        <v>178348</v>
      </c>
      <c r="Q30" s="43" t="s">
        <v>98</v>
      </c>
      <c r="R30" s="43" t="s">
        <v>98</v>
      </c>
      <c r="S30" s="46">
        <f t="shared" si="0"/>
        <v>178348</v>
      </c>
    </row>
    <row r="31" spans="2:19" ht="17.25" customHeight="1" x14ac:dyDescent="0.35">
      <c r="B31" s="40" t="s">
        <v>525</v>
      </c>
      <c r="C31" s="41" t="s">
        <v>526</v>
      </c>
      <c r="D31" s="42" t="s">
        <v>55</v>
      </c>
      <c r="E31" s="40" t="s">
        <v>61</v>
      </c>
      <c r="F31" s="40" t="s">
        <v>62</v>
      </c>
      <c r="G31" s="43" t="s">
        <v>83</v>
      </c>
      <c r="H31" s="40" t="s">
        <v>84</v>
      </c>
      <c r="I31" s="44">
        <v>45506.430127314816</v>
      </c>
      <c r="J31" s="44">
        <v>45506.435208333336</v>
      </c>
      <c r="K31" s="45">
        <v>340488</v>
      </c>
      <c r="L31" s="45">
        <v>0</v>
      </c>
      <c r="M31" s="45">
        <v>4860</v>
      </c>
      <c r="N31" s="45">
        <v>0</v>
      </c>
      <c r="O31" s="45">
        <v>0</v>
      </c>
      <c r="P31" s="45">
        <v>345348</v>
      </c>
      <c r="Q31" s="43" t="s">
        <v>98</v>
      </c>
      <c r="R31" s="43" t="s">
        <v>98</v>
      </c>
      <c r="S31" s="46">
        <f t="shared" si="0"/>
        <v>345348</v>
      </c>
    </row>
    <row r="32" spans="2:19" ht="17.25" customHeight="1" x14ac:dyDescent="0.35">
      <c r="B32" s="40" t="s">
        <v>527</v>
      </c>
      <c r="C32" s="41" t="s">
        <v>528</v>
      </c>
      <c r="D32" s="42" t="s">
        <v>55</v>
      </c>
      <c r="E32" s="40" t="s">
        <v>61</v>
      </c>
      <c r="F32" s="40" t="s">
        <v>62</v>
      </c>
      <c r="G32" s="43" t="s">
        <v>83</v>
      </c>
      <c r="H32" s="40" t="s">
        <v>84</v>
      </c>
      <c r="I32" s="44">
        <v>45505.448148148149</v>
      </c>
      <c r="J32" s="44">
        <v>45505.451261574075</v>
      </c>
      <c r="K32" s="45">
        <v>594687</v>
      </c>
      <c r="L32" s="45">
        <v>0</v>
      </c>
      <c r="M32" s="45">
        <v>14580</v>
      </c>
      <c r="N32" s="45">
        <v>0</v>
      </c>
      <c r="O32" s="45">
        <v>0</v>
      </c>
      <c r="P32" s="45">
        <v>609267</v>
      </c>
      <c r="Q32" s="43" t="s">
        <v>98</v>
      </c>
      <c r="R32" s="43" t="s">
        <v>98</v>
      </c>
      <c r="S32" s="46">
        <f t="shared" si="0"/>
        <v>609267</v>
      </c>
    </row>
    <row r="33" spans="2:21" ht="17.25" customHeight="1" x14ac:dyDescent="0.35">
      <c r="B33" s="40" t="s">
        <v>529</v>
      </c>
      <c r="C33" s="41" t="s">
        <v>530</v>
      </c>
      <c r="D33" s="42" t="s">
        <v>55</v>
      </c>
      <c r="E33" s="40" t="s">
        <v>61</v>
      </c>
      <c r="F33" s="40" t="s">
        <v>62</v>
      </c>
      <c r="G33" s="43" t="s">
        <v>83</v>
      </c>
      <c r="H33" s="40" t="s">
        <v>84</v>
      </c>
      <c r="I33" s="44">
        <v>45505.440150462964</v>
      </c>
      <c r="J33" s="44">
        <v>45505.443148148152</v>
      </c>
      <c r="K33" s="45">
        <v>587823</v>
      </c>
      <c r="L33" s="45">
        <v>0</v>
      </c>
      <c r="M33" s="45">
        <v>14580</v>
      </c>
      <c r="N33" s="45">
        <v>0</v>
      </c>
      <c r="O33" s="45">
        <v>0</v>
      </c>
      <c r="P33" s="45">
        <v>602403</v>
      </c>
      <c r="Q33" s="43" t="s">
        <v>98</v>
      </c>
      <c r="R33" s="43" t="s">
        <v>98</v>
      </c>
      <c r="S33" s="46">
        <f t="shared" si="0"/>
        <v>602403</v>
      </c>
    </row>
    <row r="34" spans="2:21" ht="17.25" customHeight="1" x14ac:dyDescent="0.35">
      <c r="B34" s="40" t="s">
        <v>531</v>
      </c>
      <c r="C34" s="41" t="s">
        <v>532</v>
      </c>
      <c r="D34" s="42" t="s">
        <v>55</v>
      </c>
      <c r="E34" s="40" t="s">
        <v>61</v>
      </c>
      <c r="F34" s="40" t="s">
        <v>62</v>
      </c>
      <c r="G34" s="43" t="s">
        <v>83</v>
      </c>
      <c r="H34" s="40" t="s">
        <v>84</v>
      </c>
      <c r="I34" s="44">
        <v>45505.431620370371</v>
      </c>
      <c r="J34" s="44">
        <v>45505.43482638889</v>
      </c>
      <c r="K34" s="45">
        <v>848322</v>
      </c>
      <c r="L34" s="45">
        <v>0</v>
      </c>
      <c r="M34" s="45">
        <v>14580</v>
      </c>
      <c r="N34" s="45">
        <v>0</v>
      </c>
      <c r="O34" s="45">
        <v>0</v>
      </c>
      <c r="P34" s="45">
        <v>862902</v>
      </c>
      <c r="Q34" s="43" t="s">
        <v>98</v>
      </c>
      <c r="R34" s="43" t="s">
        <v>98</v>
      </c>
      <c r="S34" s="46">
        <f t="shared" si="0"/>
        <v>862902</v>
      </c>
    </row>
    <row r="35" spans="2:21" ht="17.25" customHeight="1" x14ac:dyDescent="0.35">
      <c r="B35" s="40" t="s">
        <v>533</v>
      </c>
      <c r="C35" s="41" t="s">
        <v>534</v>
      </c>
      <c r="D35" s="42" t="s">
        <v>55</v>
      </c>
      <c r="E35" s="40" t="s">
        <v>61</v>
      </c>
      <c r="F35" s="40" t="s">
        <v>62</v>
      </c>
      <c r="G35" s="43" t="s">
        <v>83</v>
      </c>
      <c r="H35" s="40" t="s">
        <v>84</v>
      </c>
      <c r="I35" s="44">
        <v>45505.417210648149</v>
      </c>
      <c r="J35" s="44">
        <v>45505.424837962964</v>
      </c>
      <c r="K35" s="45">
        <v>478362</v>
      </c>
      <c r="L35" s="45">
        <v>0</v>
      </c>
      <c r="M35" s="45">
        <v>14580</v>
      </c>
      <c r="N35" s="45">
        <v>0</v>
      </c>
      <c r="O35" s="45">
        <v>0</v>
      </c>
      <c r="P35" s="45">
        <v>492942</v>
      </c>
      <c r="Q35" s="43" t="s">
        <v>98</v>
      </c>
      <c r="R35" s="43" t="s">
        <v>98</v>
      </c>
      <c r="S35" s="46">
        <f t="shared" si="0"/>
        <v>492942</v>
      </c>
    </row>
    <row r="36" spans="2:21" ht="17.25" customHeight="1" x14ac:dyDescent="0.35">
      <c r="B36" s="40" t="s">
        <v>535</v>
      </c>
      <c r="C36" s="41" t="s">
        <v>536</v>
      </c>
      <c r="D36" s="42" t="s">
        <v>55</v>
      </c>
      <c r="E36" s="40" t="s">
        <v>61</v>
      </c>
      <c r="F36" s="40" t="s">
        <v>62</v>
      </c>
      <c r="G36" s="43" t="s">
        <v>83</v>
      </c>
      <c r="H36" s="40" t="s">
        <v>84</v>
      </c>
      <c r="I36" s="44">
        <v>45505.337060185186</v>
      </c>
      <c r="J36" s="44">
        <v>45505.340127314812</v>
      </c>
      <c r="K36" s="45">
        <v>285644</v>
      </c>
      <c r="L36" s="45">
        <v>0</v>
      </c>
      <c r="M36" s="45">
        <v>4860</v>
      </c>
      <c r="N36" s="45">
        <v>0</v>
      </c>
      <c r="O36" s="45">
        <v>0</v>
      </c>
      <c r="P36" s="45">
        <v>290504</v>
      </c>
      <c r="Q36" s="43" t="s">
        <v>98</v>
      </c>
      <c r="R36" s="43" t="s">
        <v>98</v>
      </c>
      <c r="S36" s="46">
        <f t="shared" si="0"/>
        <v>290504</v>
      </c>
    </row>
    <row r="37" spans="2:21" ht="17.25" customHeight="1" x14ac:dyDescent="0.35">
      <c r="B37" s="40" t="s">
        <v>537</v>
      </c>
      <c r="C37" s="41" t="s">
        <v>538</v>
      </c>
      <c r="D37" s="42" t="s">
        <v>0</v>
      </c>
      <c r="E37" s="40" t="s">
        <v>61</v>
      </c>
      <c r="F37" s="40" t="s">
        <v>62</v>
      </c>
      <c r="G37" s="43" t="s">
        <v>539</v>
      </c>
      <c r="H37" s="40" t="s">
        <v>540</v>
      </c>
      <c r="I37" s="44">
        <v>45495.473622685182</v>
      </c>
      <c r="J37" s="44">
        <v>45516.481817129628</v>
      </c>
      <c r="K37" s="45">
        <v>83520000</v>
      </c>
      <c r="L37" s="45">
        <v>0</v>
      </c>
      <c r="M37" s="45">
        <v>0</v>
      </c>
      <c r="N37" s="45">
        <v>15868800</v>
      </c>
      <c r="O37" s="45">
        <v>0</v>
      </c>
      <c r="P37" s="45">
        <v>99388800</v>
      </c>
      <c r="Q37" s="43" t="s">
        <v>98</v>
      </c>
      <c r="R37" s="43" t="s">
        <v>98</v>
      </c>
      <c r="S37" s="46">
        <f t="shared" si="0"/>
        <v>99388800</v>
      </c>
    </row>
    <row r="38" spans="2:21" ht="15" thickBot="1" x14ac:dyDescent="0.4">
      <c r="B38" s="31" t="s">
        <v>541</v>
      </c>
      <c r="C38" s="30"/>
      <c r="D38" s="58">
        <f>COUNTA(D2:D37)</f>
        <v>36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2"/>
      <c r="Q38" s="30"/>
      <c r="R38" s="30"/>
      <c r="S38" s="57">
        <f>SUM(S2:S37)</f>
        <v>128574682.05</v>
      </c>
      <c r="U38" s="98"/>
    </row>
  </sheetData>
  <pageMargins left="0.7" right="0.7" top="0.75" bottom="0.75" header="0.3" footer="0.3"/>
  <pageSetup paperSize="2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2BFB6-C139-429F-9E4B-3685A7D45658}">
  <dimension ref="B1:AO36"/>
  <sheetViews>
    <sheetView topLeftCell="A10" zoomScale="80" zoomScaleNormal="80" workbookViewId="0">
      <selection activeCell="R29" sqref="R29"/>
    </sheetView>
  </sheetViews>
  <sheetFormatPr baseColWidth="10" defaultColWidth="11.453125" defaultRowHeight="14.5" x14ac:dyDescent="0.35"/>
  <cols>
    <col min="1" max="1" width="2.453125" customWidth="1"/>
    <col min="2" max="2" width="17.54296875" customWidth="1"/>
    <col min="3" max="3" width="23.453125" customWidth="1"/>
    <col min="4" max="4" width="17.1796875" customWidth="1"/>
    <col min="5" max="5" width="12.1796875" customWidth="1"/>
    <col min="6" max="6" width="17.453125" customWidth="1"/>
    <col min="7" max="7" width="18.81640625" customWidth="1"/>
    <col min="8" max="8" width="16.81640625" customWidth="1"/>
    <col min="9" max="9" width="18.26953125" customWidth="1"/>
    <col min="10" max="10" width="20.7265625" customWidth="1"/>
    <col min="11" max="11" width="13" customWidth="1"/>
    <col min="12" max="12" width="13.453125" customWidth="1"/>
    <col min="13" max="13" width="8.54296875" customWidth="1"/>
    <col min="14" max="14" width="13.54296875" customWidth="1"/>
    <col min="15" max="15" width="10" customWidth="1"/>
    <col min="16" max="16" width="13.54296875" bestFit="1" customWidth="1"/>
    <col min="19" max="19" width="14.1796875" customWidth="1"/>
  </cols>
  <sheetData>
    <row r="1" spans="2:41" s="38" customFormat="1" ht="27" customHeight="1" x14ac:dyDescent="0.3">
      <c r="B1" s="47" t="s">
        <v>2</v>
      </c>
      <c r="C1" s="47" t="s">
        <v>3</v>
      </c>
      <c r="D1" s="47" t="s">
        <v>4</v>
      </c>
      <c r="E1" s="47" t="s">
        <v>5</v>
      </c>
      <c r="F1" s="47" t="s">
        <v>22</v>
      </c>
      <c r="G1" s="47" t="s">
        <v>6</v>
      </c>
      <c r="H1" s="47" t="s">
        <v>7</v>
      </c>
      <c r="I1" s="47" t="s">
        <v>8</v>
      </c>
      <c r="J1" s="47" t="s">
        <v>9</v>
      </c>
      <c r="K1" s="47" t="s">
        <v>10</v>
      </c>
      <c r="L1" s="47" t="s">
        <v>11</v>
      </c>
      <c r="M1" s="47" t="s">
        <v>12</v>
      </c>
      <c r="N1" s="47" t="s">
        <v>13</v>
      </c>
      <c r="O1" s="47" t="s">
        <v>14</v>
      </c>
      <c r="P1" s="47" t="s">
        <v>15</v>
      </c>
      <c r="Q1" s="47" t="s">
        <v>51</v>
      </c>
      <c r="R1" s="47" t="s">
        <v>52</v>
      </c>
      <c r="S1" s="47" t="s">
        <v>53</v>
      </c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</row>
    <row r="2" spans="2:41" ht="17.25" customHeight="1" x14ac:dyDescent="0.35">
      <c r="B2" s="40" t="s">
        <v>356</v>
      </c>
      <c r="C2" s="41" t="s">
        <v>357</v>
      </c>
      <c r="D2" s="42" t="s">
        <v>55</v>
      </c>
      <c r="E2" s="40" t="s">
        <v>61</v>
      </c>
      <c r="F2" s="40" t="s">
        <v>62</v>
      </c>
      <c r="G2" s="43" t="s">
        <v>83</v>
      </c>
      <c r="H2" s="40" t="s">
        <v>84</v>
      </c>
      <c r="I2" s="44">
        <v>45504.728460648148</v>
      </c>
      <c r="J2" s="44">
        <v>45504.731793981482</v>
      </c>
      <c r="K2" s="45">
        <v>199066</v>
      </c>
      <c r="L2" s="45">
        <v>0</v>
      </c>
      <c r="M2" s="45">
        <v>4860</v>
      </c>
      <c r="N2" s="45">
        <v>0</v>
      </c>
      <c r="O2" s="45">
        <v>0</v>
      </c>
      <c r="P2" s="45">
        <v>203926</v>
      </c>
      <c r="Q2" s="43" t="s">
        <v>98</v>
      </c>
      <c r="R2" s="43" t="s">
        <v>98</v>
      </c>
      <c r="S2" s="46">
        <f>+P2</f>
        <v>203926</v>
      </c>
    </row>
    <row r="3" spans="2:41" ht="17.25" customHeight="1" x14ac:dyDescent="0.35">
      <c r="B3" s="40" t="s">
        <v>358</v>
      </c>
      <c r="C3" s="41" t="s">
        <v>359</v>
      </c>
      <c r="D3" s="42" t="s">
        <v>55</v>
      </c>
      <c r="E3" s="40" t="s">
        <v>61</v>
      </c>
      <c r="F3" s="40" t="s">
        <v>62</v>
      </c>
      <c r="G3" s="43" t="s">
        <v>83</v>
      </c>
      <c r="H3" s="40" t="s">
        <v>84</v>
      </c>
      <c r="I3" s="44">
        <v>45504.719571759262</v>
      </c>
      <c r="J3" s="44">
        <v>45504.723506944443</v>
      </c>
      <c r="K3" s="45">
        <v>257566</v>
      </c>
      <c r="L3" s="45">
        <v>0</v>
      </c>
      <c r="M3" s="45">
        <v>4860</v>
      </c>
      <c r="N3" s="45">
        <v>0</v>
      </c>
      <c r="O3" s="45">
        <v>0</v>
      </c>
      <c r="P3" s="45">
        <v>262426</v>
      </c>
      <c r="Q3" s="43" t="s">
        <v>98</v>
      </c>
      <c r="R3" s="43" t="s">
        <v>98</v>
      </c>
      <c r="S3" s="46">
        <f t="shared" ref="S3:S15" si="0">+P3</f>
        <v>262426</v>
      </c>
    </row>
    <row r="4" spans="2:41" ht="17.25" customHeight="1" x14ac:dyDescent="0.35">
      <c r="B4" s="40" t="s">
        <v>360</v>
      </c>
      <c r="C4" s="41" t="s">
        <v>361</v>
      </c>
      <c r="D4" s="42" t="s">
        <v>55</v>
      </c>
      <c r="E4" s="40" t="s">
        <v>61</v>
      </c>
      <c r="F4" s="40" t="s">
        <v>62</v>
      </c>
      <c r="G4" s="43" t="s">
        <v>83</v>
      </c>
      <c r="H4" s="40" t="s">
        <v>84</v>
      </c>
      <c r="I4" s="44">
        <v>45504.704131944447</v>
      </c>
      <c r="J4" s="44">
        <v>45504.707696759258</v>
      </c>
      <c r="K4" s="45">
        <v>199066</v>
      </c>
      <c r="L4" s="45">
        <v>0</v>
      </c>
      <c r="M4" s="45">
        <v>4860</v>
      </c>
      <c r="N4" s="45">
        <v>0</v>
      </c>
      <c r="O4" s="45">
        <v>0</v>
      </c>
      <c r="P4" s="45">
        <v>203926</v>
      </c>
      <c r="Q4" s="43" t="s">
        <v>98</v>
      </c>
      <c r="R4" s="43" t="s">
        <v>98</v>
      </c>
      <c r="S4" s="46">
        <f t="shared" si="0"/>
        <v>203926</v>
      </c>
    </row>
    <row r="5" spans="2:41" ht="17.25" customHeight="1" x14ac:dyDescent="0.35">
      <c r="B5" s="40" t="s">
        <v>362</v>
      </c>
      <c r="C5" s="41" t="s">
        <v>363</v>
      </c>
      <c r="D5" s="42" t="s">
        <v>55</v>
      </c>
      <c r="E5" s="40" t="s">
        <v>61</v>
      </c>
      <c r="F5" s="40" t="s">
        <v>62</v>
      </c>
      <c r="G5" s="43" t="s">
        <v>83</v>
      </c>
      <c r="H5" s="40" t="s">
        <v>84</v>
      </c>
      <c r="I5" s="44">
        <v>45504.694074074076</v>
      </c>
      <c r="J5" s="44">
        <v>45504.697546296295</v>
      </c>
      <c r="K5" s="45">
        <v>199066</v>
      </c>
      <c r="L5" s="45">
        <v>0</v>
      </c>
      <c r="M5" s="45">
        <v>4860</v>
      </c>
      <c r="N5" s="45">
        <v>0</v>
      </c>
      <c r="O5" s="45">
        <v>0</v>
      </c>
      <c r="P5" s="45">
        <v>203926</v>
      </c>
      <c r="Q5" s="43" t="s">
        <v>98</v>
      </c>
      <c r="R5" s="43" t="s">
        <v>98</v>
      </c>
      <c r="S5" s="46">
        <f t="shared" si="0"/>
        <v>203926</v>
      </c>
    </row>
    <row r="6" spans="2:41" ht="17.25" customHeight="1" x14ac:dyDescent="0.35">
      <c r="B6" s="40" t="s">
        <v>364</v>
      </c>
      <c r="C6" s="41" t="s">
        <v>365</v>
      </c>
      <c r="D6" s="42" t="s">
        <v>58</v>
      </c>
      <c r="E6" s="40" t="s">
        <v>61</v>
      </c>
      <c r="F6" s="40" t="s">
        <v>62</v>
      </c>
      <c r="G6" s="43" t="s">
        <v>366</v>
      </c>
      <c r="H6" s="40" t="s">
        <v>367</v>
      </c>
      <c r="I6" s="44">
        <v>45504.527708333335</v>
      </c>
      <c r="J6" s="44">
        <v>45504.530578703707</v>
      </c>
      <c r="K6" s="45">
        <v>1046159</v>
      </c>
      <c r="L6" s="45">
        <v>0</v>
      </c>
      <c r="M6" s="45">
        <v>0</v>
      </c>
      <c r="N6" s="45">
        <v>198770.21</v>
      </c>
      <c r="O6" s="45">
        <v>0</v>
      </c>
      <c r="P6" s="45">
        <v>1244929.21</v>
      </c>
      <c r="Q6" s="43" t="s">
        <v>98</v>
      </c>
      <c r="R6" s="43" t="s">
        <v>98</v>
      </c>
      <c r="S6" s="46">
        <f t="shared" si="0"/>
        <v>1244929.21</v>
      </c>
    </row>
    <row r="7" spans="2:41" ht="17.25" customHeight="1" x14ac:dyDescent="0.35">
      <c r="B7" s="40" t="s">
        <v>368</v>
      </c>
      <c r="C7" s="41" t="s">
        <v>369</v>
      </c>
      <c r="D7" s="42" t="s">
        <v>58</v>
      </c>
      <c r="E7" s="40" t="s">
        <v>61</v>
      </c>
      <c r="F7" s="40" t="s">
        <v>62</v>
      </c>
      <c r="G7" s="43" t="s">
        <v>370</v>
      </c>
      <c r="H7" s="40" t="s">
        <v>371</v>
      </c>
      <c r="I7" s="44">
        <v>45504.435740740744</v>
      </c>
      <c r="J7" s="44">
        <v>45504.441319444442</v>
      </c>
      <c r="K7" s="45">
        <v>185000</v>
      </c>
      <c r="L7" s="45">
        <v>0</v>
      </c>
      <c r="M7" s="45">
        <v>0</v>
      </c>
      <c r="N7" s="45">
        <v>35150</v>
      </c>
      <c r="O7" s="45">
        <v>0</v>
      </c>
      <c r="P7" s="45">
        <v>220150</v>
      </c>
      <c r="Q7" s="43" t="s">
        <v>98</v>
      </c>
      <c r="R7" s="43" t="s">
        <v>98</v>
      </c>
      <c r="S7" s="46">
        <f t="shared" si="0"/>
        <v>220150</v>
      </c>
    </row>
    <row r="8" spans="2:41" ht="17.25" customHeight="1" x14ac:dyDescent="0.35">
      <c r="B8" s="40" t="s">
        <v>372</v>
      </c>
      <c r="C8" s="41" t="s">
        <v>373</v>
      </c>
      <c r="D8" s="42" t="s">
        <v>58</v>
      </c>
      <c r="E8" s="40" t="s">
        <v>61</v>
      </c>
      <c r="F8" s="40" t="s">
        <v>62</v>
      </c>
      <c r="G8" s="43" t="s">
        <v>374</v>
      </c>
      <c r="H8" s="40" t="s">
        <v>375</v>
      </c>
      <c r="I8" s="44">
        <v>45504.429780092592</v>
      </c>
      <c r="J8" s="44">
        <v>45504.434178240743</v>
      </c>
      <c r="K8" s="45">
        <v>75000</v>
      </c>
      <c r="L8" s="45">
        <v>0</v>
      </c>
      <c r="M8" s="45">
        <v>0</v>
      </c>
      <c r="N8" s="45">
        <v>14250</v>
      </c>
      <c r="O8" s="45">
        <v>0</v>
      </c>
      <c r="P8" s="45">
        <v>89250</v>
      </c>
      <c r="Q8" s="43" t="s">
        <v>98</v>
      </c>
      <c r="R8" s="43" t="s">
        <v>98</v>
      </c>
      <c r="S8" s="46">
        <f t="shared" si="0"/>
        <v>89250</v>
      </c>
    </row>
    <row r="9" spans="2:41" ht="17.25" customHeight="1" x14ac:dyDescent="0.35">
      <c r="B9" s="40" t="s">
        <v>376</v>
      </c>
      <c r="C9" s="41" t="s">
        <v>377</v>
      </c>
      <c r="D9" s="42" t="s">
        <v>58</v>
      </c>
      <c r="E9" s="40" t="s">
        <v>61</v>
      </c>
      <c r="F9" s="40" t="s">
        <v>62</v>
      </c>
      <c r="G9" s="43" t="s">
        <v>293</v>
      </c>
      <c r="H9" s="40" t="s">
        <v>294</v>
      </c>
      <c r="I9" s="44">
        <v>45504.42423611111</v>
      </c>
      <c r="J9" s="44">
        <v>45504.428495370368</v>
      </c>
      <c r="K9" s="45">
        <v>495000</v>
      </c>
      <c r="L9" s="45">
        <v>0</v>
      </c>
      <c r="M9" s="45">
        <v>0</v>
      </c>
      <c r="N9" s="45">
        <v>94050</v>
      </c>
      <c r="O9" s="45">
        <v>0</v>
      </c>
      <c r="P9" s="45">
        <v>589050</v>
      </c>
      <c r="Q9" s="43" t="s">
        <v>98</v>
      </c>
      <c r="R9" s="43" t="s">
        <v>98</v>
      </c>
      <c r="S9" s="46">
        <f t="shared" si="0"/>
        <v>589050</v>
      </c>
    </row>
    <row r="10" spans="2:41" ht="17.25" customHeight="1" x14ac:dyDescent="0.35">
      <c r="B10" s="40" t="s">
        <v>378</v>
      </c>
      <c r="C10" s="41" t="s">
        <v>379</v>
      </c>
      <c r="D10" s="42" t="s">
        <v>55</v>
      </c>
      <c r="E10" s="40" t="s">
        <v>61</v>
      </c>
      <c r="F10" s="40" t="s">
        <v>62</v>
      </c>
      <c r="G10" s="43" t="s">
        <v>83</v>
      </c>
      <c r="H10" s="40" t="s">
        <v>84</v>
      </c>
      <c r="I10" s="44">
        <v>45504.402025462965</v>
      </c>
      <c r="J10" s="44">
        <v>45504.408206018517</v>
      </c>
      <c r="K10" s="45">
        <v>195200</v>
      </c>
      <c r="L10" s="45">
        <v>0</v>
      </c>
      <c r="M10" s="45">
        <v>4860</v>
      </c>
      <c r="N10" s="45">
        <v>0</v>
      </c>
      <c r="O10" s="45">
        <v>0</v>
      </c>
      <c r="P10" s="45">
        <v>200060</v>
      </c>
      <c r="Q10" s="43" t="s">
        <v>98</v>
      </c>
      <c r="R10" s="43" t="s">
        <v>98</v>
      </c>
      <c r="S10" s="46">
        <f t="shared" si="0"/>
        <v>200060</v>
      </c>
    </row>
    <row r="11" spans="2:41" ht="17.25" customHeight="1" x14ac:dyDescent="0.35">
      <c r="B11" s="40" t="s">
        <v>380</v>
      </c>
      <c r="C11" s="41" t="s">
        <v>381</v>
      </c>
      <c r="D11" s="42" t="s">
        <v>55</v>
      </c>
      <c r="E11" s="40" t="s">
        <v>61</v>
      </c>
      <c r="F11" s="40" t="s">
        <v>62</v>
      </c>
      <c r="G11" s="43" t="s">
        <v>83</v>
      </c>
      <c r="H11" s="40" t="s">
        <v>84</v>
      </c>
      <c r="I11" s="44">
        <v>45503.694791666669</v>
      </c>
      <c r="J11" s="44">
        <v>45503.698472222219</v>
      </c>
      <c r="K11" s="45">
        <v>196936</v>
      </c>
      <c r="L11" s="45">
        <v>0</v>
      </c>
      <c r="M11" s="45">
        <v>4860</v>
      </c>
      <c r="N11" s="45">
        <v>0</v>
      </c>
      <c r="O11" s="45">
        <v>0</v>
      </c>
      <c r="P11" s="45">
        <v>201796</v>
      </c>
      <c r="Q11" s="43" t="s">
        <v>98</v>
      </c>
      <c r="R11" s="43" t="s">
        <v>98</v>
      </c>
      <c r="S11" s="46">
        <f t="shared" si="0"/>
        <v>201796</v>
      </c>
    </row>
    <row r="12" spans="2:41" ht="17.25" customHeight="1" x14ac:dyDescent="0.35">
      <c r="B12" s="40" t="s">
        <v>382</v>
      </c>
      <c r="C12" s="41" t="s">
        <v>383</v>
      </c>
      <c r="D12" s="42" t="s">
        <v>55</v>
      </c>
      <c r="E12" s="40" t="s">
        <v>61</v>
      </c>
      <c r="F12" s="40" t="s">
        <v>62</v>
      </c>
      <c r="G12" s="43" t="s">
        <v>83</v>
      </c>
      <c r="H12" s="40" t="s">
        <v>84</v>
      </c>
      <c r="I12" s="44">
        <v>45503.679872685185</v>
      </c>
      <c r="J12" s="44">
        <v>45503.682349537034</v>
      </c>
      <c r="K12" s="45">
        <v>196936</v>
      </c>
      <c r="L12" s="45">
        <v>0</v>
      </c>
      <c r="M12" s="45">
        <v>4860</v>
      </c>
      <c r="N12" s="45">
        <v>0</v>
      </c>
      <c r="O12" s="45">
        <v>0</v>
      </c>
      <c r="P12" s="45">
        <v>201796</v>
      </c>
      <c r="Q12" s="43" t="s">
        <v>98</v>
      </c>
      <c r="R12" s="43" t="s">
        <v>98</v>
      </c>
      <c r="S12" s="46">
        <f t="shared" si="0"/>
        <v>201796</v>
      </c>
    </row>
    <row r="13" spans="2:41" ht="17.25" customHeight="1" x14ac:dyDescent="0.35">
      <c r="B13" s="40" t="s">
        <v>384</v>
      </c>
      <c r="C13" s="41" t="s">
        <v>385</v>
      </c>
      <c r="D13" s="42" t="s">
        <v>55</v>
      </c>
      <c r="E13" s="40" t="s">
        <v>61</v>
      </c>
      <c r="F13" s="40" t="s">
        <v>62</v>
      </c>
      <c r="G13" s="43" t="s">
        <v>83</v>
      </c>
      <c r="H13" s="40" t="s">
        <v>84</v>
      </c>
      <c r="I13" s="44">
        <v>45503.506863425922</v>
      </c>
      <c r="J13" s="44">
        <v>45503.510358796295</v>
      </c>
      <c r="K13" s="45">
        <v>10680</v>
      </c>
      <c r="L13" s="45">
        <v>0</v>
      </c>
      <c r="M13" s="45">
        <v>0</v>
      </c>
      <c r="N13" s="45">
        <v>0</v>
      </c>
      <c r="O13" s="45">
        <v>0</v>
      </c>
      <c r="P13" s="45">
        <v>10680</v>
      </c>
      <c r="Q13" s="43" t="s">
        <v>98</v>
      </c>
      <c r="R13" s="43" t="s">
        <v>98</v>
      </c>
      <c r="S13" s="46">
        <f t="shared" si="0"/>
        <v>10680</v>
      </c>
    </row>
    <row r="14" spans="2:41" ht="17.25" customHeight="1" x14ac:dyDescent="0.35">
      <c r="B14" s="40" t="s">
        <v>386</v>
      </c>
      <c r="C14" s="41" t="s">
        <v>387</v>
      </c>
      <c r="D14" s="42" t="s">
        <v>55</v>
      </c>
      <c r="E14" s="40" t="s">
        <v>61</v>
      </c>
      <c r="F14" s="40" t="s">
        <v>62</v>
      </c>
      <c r="G14" s="43" t="s">
        <v>83</v>
      </c>
      <c r="H14" s="40" t="s">
        <v>84</v>
      </c>
      <c r="I14" s="44">
        <v>45502.733472222222</v>
      </c>
      <c r="J14" s="44">
        <v>45502.737673611111</v>
      </c>
      <c r="K14" s="45">
        <v>188576</v>
      </c>
      <c r="L14" s="45">
        <v>0</v>
      </c>
      <c r="M14" s="45">
        <v>4860</v>
      </c>
      <c r="N14" s="45">
        <v>0</v>
      </c>
      <c r="O14" s="45">
        <v>0</v>
      </c>
      <c r="P14" s="45">
        <v>193436</v>
      </c>
      <c r="Q14" s="43" t="s">
        <v>98</v>
      </c>
      <c r="R14" s="43" t="s">
        <v>98</v>
      </c>
      <c r="S14" s="46">
        <f t="shared" si="0"/>
        <v>193436</v>
      </c>
    </row>
    <row r="15" spans="2:41" ht="17.25" customHeight="1" x14ac:dyDescent="0.35">
      <c r="B15" s="40" t="s">
        <v>388</v>
      </c>
      <c r="C15" s="41" t="s">
        <v>389</v>
      </c>
      <c r="D15" s="42" t="s">
        <v>55</v>
      </c>
      <c r="E15" s="40" t="s">
        <v>61</v>
      </c>
      <c r="F15" s="40" t="s">
        <v>62</v>
      </c>
      <c r="G15" s="43" t="s">
        <v>83</v>
      </c>
      <c r="H15" s="40" t="s">
        <v>84</v>
      </c>
      <c r="I15" s="44">
        <v>45502.716319444444</v>
      </c>
      <c r="J15" s="44">
        <v>45502.727650462963</v>
      </c>
      <c r="K15" s="45">
        <v>186573</v>
      </c>
      <c r="L15" s="45">
        <v>0</v>
      </c>
      <c r="M15" s="45">
        <v>4860</v>
      </c>
      <c r="N15" s="45">
        <v>0</v>
      </c>
      <c r="O15" s="45">
        <v>0</v>
      </c>
      <c r="P15" s="45">
        <v>191433</v>
      </c>
      <c r="Q15" s="43" t="s">
        <v>98</v>
      </c>
      <c r="R15" s="43" t="s">
        <v>98</v>
      </c>
      <c r="S15" s="46">
        <f t="shared" si="0"/>
        <v>191433</v>
      </c>
    </row>
    <row r="16" spans="2:41" ht="17.25" customHeight="1" x14ac:dyDescent="0.35">
      <c r="B16" s="40" t="s">
        <v>390</v>
      </c>
      <c r="C16" s="41" t="s">
        <v>391</v>
      </c>
      <c r="D16" s="42" t="s">
        <v>55</v>
      </c>
      <c r="E16" s="40" t="s">
        <v>61</v>
      </c>
      <c r="F16" s="40" t="s">
        <v>62</v>
      </c>
      <c r="G16" s="43" t="s">
        <v>83</v>
      </c>
      <c r="H16" s="40" t="s">
        <v>84</v>
      </c>
      <c r="I16" s="44">
        <v>45502.711331018516</v>
      </c>
      <c r="J16" s="44">
        <v>45502.725613425922</v>
      </c>
      <c r="K16" s="45">
        <v>157972</v>
      </c>
      <c r="L16" s="45">
        <v>0</v>
      </c>
      <c r="M16" s="45">
        <v>4860</v>
      </c>
      <c r="N16" s="45">
        <v>0</v>
      </c>
      <c r="O16" s="45">
        <v>0</v>
      </c>
      <c r="P16" s="45">
        <v>162832</v>
      </c>
      <c r="Q16" s="43" t="s">
        <v>98</v>
      </c>
      <c r="R16" s="43" t="s">
        <v>98</v>
      </c>
      <c r="S16" s="46">
        <f t="shared" ref="S16:S35" si="1">+P16</f>
        <v>162832</v>
      </c>
    </row>
    <row r="17" spans="2:19" ht="17.25" customHeight="1" x14ac:dyDescent="0.35">
      <c r="B17" s="40" t="s">
        <v>392</v>
      </c>
      <c r="C17" s="41" t="s">
        <v>393</v>
      </c>
      <c r="D17" s="42" t="s">
        <v>55</v>
      </c>
      <c r="E17" s="40" t="s">
        <v>61</v>
      </c>
      <c r="F17" s="40" t="s">
        <v>62</v>
      </c>
      <c r="G17" s="43" t="s">
        <v>83</v>
      </c>
      <c r="H17" s="40" t="s">
        <v>84</v>
      </c>
      <c r="I17" s="44">
        <v>45502.678206018521</v>
      </c>
      <c r="J17" s="44">
        <v>45502.679791666669</v>
      </c>
      <c r="K17" s="45">
        <v>979977</v>
      </c>
      <c r="L17" s="45">
        <v>0</v>
      </c>
      <c r="M17" s="45">
        <v>4860</v>
      </c>
      <c r="N17" s="45">
        <v>0</v>
      </c>
      <c r="O17" s="45">
        <v>0</v>
      </c>
      <c r="P17" s="45">
        <v>984837</v>
      </c>
      <c r="Q17" s="43" t="s">
        <v>98</v>
      </c>
      <c r="R17" s="43" t="s">
        <v>98</v>
      </c>
      <c r="S17" s="46">
        <f t="shared" si="1"/>
        <v>984837</v>
      </c>
    </row>
    <row r="18" spans="2:19" ht="17.25" customHeight="1" x14ac:dyDescent="0.35">
      <c r="B18" s="40" t="s">
        <v>394</v>
      </c>
      <c r="C18" s="41" t="s">
        <v>395</v>
      </c>
      <c r="D18" s="42" t="s">
        <v>55</v>
      </c>
      <c r="E18" s="40" t="s">
        <v>61</v>
      </c>
      <c r="F18" s="40" t="s">
        <v>62</v>
      </c>
      <c r="G18" s="43" t="s">
        <v>83</v>
      </c>
      <c r="H18" s="40" t="s">
        <v>84</v>
      </c>
      <c r="I18" s="44">
        <v>45502.671134259261</v>
      </c>
      <c r="J18" s="44">
        <v>45502.674050925925</v>
      </c>
      <c r="K18" s="45">
        <v>10680</v>
      </c>
      <c r="L18" s="45">
        <v>0</v>
      </c>
      <c r="M18" s="45">
        <v>0</v>
      </c>
      <c r="N18" s="45">
        <v>0</v>
      </c>
      <c r="O18" s="45">
        <v>0</v>
      </c>
      <c r="P18" s="45">
        <v>10680</v>
      </c>
      <c r="Q18" s="43" t="s">
        <v>98</v>
      </c>
      <c r="R18" s="43" t="s">
        <v>98</v>
      </c>
      <c r="S18" s="46">
        <f t="shared" si="1"/>
        <v>10680</v>
      </c>
    </row>
    <row r="19" spans="2:19" ht="17.25" customHeight="1" x14ac:dyDescent="0.35">
      <c r="B19" s="40" t="s">
        <v>396</v>
      </c>
      <c r="C19" s="41" t="s">
        <v>397</v>
      </c>
      <c r="D19" s="42" t="s">
        <v>55</v>
      </c>
      <c r="E19" s="40" t="s">
        <v>61</v>
      </c>
      <c r="F19" s="40" t="s">
        <v>62</v>
      </c>
      <c r="G19" s="43" t="s">
        <v>83</v>
      </c>
      <c r="H19" s="40" t="s">
        <v>84</v>
      </c>
      <c r="I19" s="44">
        <v>45502.671122685184</v>
      </c>
      <c r="J19" s="44">
        <v>45502.672789351855</v>
      </c>
      <c r="K19" s="45">
        <v>979977</v>
      </c>
      <c r="L19" s="45">
        <v>0</v>
      </c>
      <c r="M19" s="45">
        <v>4860</v>
      </c>
      <c r="N19" s="45">
        <v>0</v>
      </c>
      <c r="O19" s="45">
        <v>0</v>
      </c>
      <c r="P19" s="45">
        <v>984837</v>
      </c>
      <c r="Q19" s="43" t="s">
        <v>98</v>
      </c>
      <c r="R19" s="43" t="s">
        <v>98</v>
      </c>
      <c r="S19" s="46">
        <f t="shared" si="1"/>
        <v>984837</v>
      </c>
    </row>
    <row r="20" spans="2:19" ht="17.25" customHeight="1" x14ac:dyDescent="0.35">
      <c r="B20" s="40" t="s">
        <v>398</v>
      </c>
      <c r="C20" s="41" t="s">
        <v>399</v>
      </c>
      <c r="D20" s="42" t="s">
        <v>55</v>
      </c>
      <c r="E20" s="40" t="s">
        <v>61</v>
      </c>
      <c r="F20" s="40" t="s">
        <v>62</v>
      </c>
      <c r="G20" s="43" t="s">
        <v>83</v>
      </c>
      <c r="H20" s="40" t="s">
        <v>84</v>
      </c>
      <c r="I20" s="44">
        <v>45502.655821759261</v>
      </c>
      <c r="J20" s="44">
        <v>45502.662789351853</v>
      </c>
      <c r="K20" s="45">
        <v>10680</v>
      </c>
      <c r="L20" s="45">
        <v>0</v>
      </c>
      <c r="M20" s="45">
        <v>0</v>
      </c>
      <c r="N20" s="45">
        <v>0</v>
      </c>
      <c r="O20" s="45">
        <v>0</v>
      </c>
      <c r="P20" s="45">
        <v>10680</v>
      </c>
      <c r="Q20" s="43" t="s">
        <v>98</v>
      </c>
      <c r="R20" s="43" t="s">
        <v>98</v>
      </c>
      <c r="S20" s="46">
        <f t="shared" si="1"/>
        <v>10680</v>
      </c>
    </row>
    <row r="21" spans="2:19" ht="17.25" customHeight="1" x14ac:dyDescent="0.35">
      <c r="B21" s="40" t="s">
        <v>400</v>
      </c>
      <c r="C21" s="41" t="s">
        <v>401</v>
      </c>
      <c r="D21" s="42" t="s">
        <v>55</v>
      </c>
      <c r="E21" s="40" t="s">
        <v>61</v>
      </c>
      <c r="F21" s="40" t="s">
        <v>62</v>
      </c>
      <c r="G21" s="43" t="s">
        <v>83</v>
      </c>
      <c r="H21" s="40" t="s">
        <v>84</v>
      </c>
      <c r="I21" s="44">
        <v>45502.655810185184</v>
      </c>
      <c r="J21" s="44">
        <v>45502.658993055556</v>
      </c>
      <c r="K21" s="45">
        <v>979977</v>
      </c>
      <c r="L21" s="45">
        <v>0</v>
      </c>
      <c r="M21" s="45">
        <v>4860</v>
      </c>
      <c r="N21" s="45">
        <v>0</v>
      </c>
      <c r="O21" s="45">
        <v>0</v>
      </c>
      <c r="P21" s="45">
        <v>984837</v>
      </c>
      <c r="Q21" s="43" t="s">
        <v>98</v>
      </c>
      <c r="R21" s="43" t="s">
        <v>98</v>
      </c>
      <c r="S21" s="46">
        <f t="shared" si="1"/>
        <v>984837</v>
      </c>
    </row>
    <row r="22" spans="2:19" ht="17.25" customHeight="1" x14ac:dyDescent="0.35">
      <c r="B22" s="40" t="s">
        <v>402</v>
      </c>
      <c r="C22" s="41" t="s">
        <v>319</v>
      </c>
      <c r="D22" s="42" t="s">
        <v>58</v>
      </c>
      <c r="E22" s="40" t="s">
        <v>61</v>
      </c>
      <c r="F22" s="40" t="s">
        <v>62</v>
      </c>
      <c r="G22" s="43" t="s">
        <v>403</v>
      </c>
      <c r="H22" s="40" t="s">
        <v>404</v>
      </c>
      <c r="I22" s="44">
        <v>45502.405347222222</v>
      </c>
      <c r="J22" s="44">
        <v>45502.451956018522</v>
      </c>
      <c r="K22" s="45">
        <v>450000</v>
      </c>
      <c r="L22" s="45">
        <v>0</v>
      </c>
      <c r="M22" s="45">
        <v>0</v>
      </c>
      <c r="N22" s="45">
        <v>85500</v>
      </c>
      <c r="O22" s="45">
        <v>0</v>
      </c>
      <c r="P22" s="45">
        <v>535500</v>
      </c>
      <c r="Q22" s="43" t="s">
        <v>98</v>
      </c>
      <c r="R22" s="43" t="s">
        <v>98</v>
      </c>
      <c r="S22" s="46">
        <f t="shared" si="1"/>
        <v>535500</v>
      </c>
    </row>
    <row r="23" spans="2:19" ht="17.25" customHeight="1" x14ac:dyDescent="0.35">
      <c r="B23" s="40" t="s">
        <v>405</v>
      </c>
      <c r="C23" s="41" t="s">
        <v>406</v>
      </c>
      <c r="D23" s="42" t="s">
        <v>55</v>
      </c>
      <c r="E23" s="40" t="s">
        <v>61</v>
      </c>
      <c r="F23" s="40" t="s">
        <v>62</v>
      </c>
      <c r="G23" s="43" t="s">
        <v>83</v>
      </c>
      <c r="H23" s="40" t="s">
        <v>84</v>
      </c>
      <c r="I23" s="44">
        <v>45502.390266203707</v>
      </c>
      <c r="J23" s="44">
        <v>45502.450868055559</v>
      </c>
      <c r="K23" s="45">
        <v>10680</v>
      </c>
      <c r="L23" s="45">
        <v>0</v>
      </c>
      <c r="M23" s="45">
        <v>0</v>
      </c>
      <c r="N23" s="45">
        <v>0</v>
      </c>
      <c r="O23" s="45">
        <v>0</v>
      </c>
      <c r="P23" s="45">
        <v>10680</v>
      </c>
      <c r="Q23" s="43" t="s">
        <v>98</v>
      </c>
      <c r="R23" s="43" t="s">
        <v>98</v>
      </c>
      <c r="S23" s="46">
        <f t="shared" si="1"/>
        <v>10680</v>
      </c>
    </row>
    <row r="24" spans="2:19" ht="17.25" customHeight="1" x14ac:dyDescent="0.35">
      <c r="B24" s="40" t="s">
        <v>407</v>
      </c>
      <c r="C24" s="41" t="s">
        <v>408</v>
      </c>
      <c r="D24" s="42" t="s">
        <v>55</v>
      </c>
      <c r="E24" s="40" t="s">
        <v>61</v>
      </c>
      <c r="F24" s="40" t="s">
        <v>62</v>
      </c>
      <c r="G24" s="43" t="s">
        <v>83</v>
      </c>
      <c r="H24" s="40" t="s">
        <v>84</v>
      </c>
      <c r="I24" s="44">
        <v>45502.390266203707</v>
      </c>
      <c r="J24" s="44">
        <v>45502.448865740742</v>
      </c>
      <c r="K24" s="45">
        <v>1106061</v>
      </c>
      <c r="L24" s="45">
        <v>0</v>
      </c>
      <c r="M24" s="45">
        <v>4860</v>
      </c>
      <c r="N24" s="45">
        <v>0</v>
      </c>
      <c r="O24" s="45">
        <v>0</v>
      </c>
      <c r="P24" s="45">
        <v>1110921</v>
      </c>
      <c r="Q24" s="43" t="s">
        <v>98</v>
      </c>
      <c r="R24" s="43" t="s">
        <v>98</v>
      </c>
      <c r="S24" s="46">
        <f t="shared" si="1"/>
        <v>1110921</v>
      </c>
    </row>
    <row r="25" spans="2:19" ht="17.25" customHeight="1" x14ac:dyDescent="0.35">
      <c r="B25" s="40" t="s">
        <v>409</v>
      </c>
      <c r="C25" s="41" t="s">
        <v>410</v>
      </c>
      <c r="D25" s="42" t="s">
        <v>58</v>
      </c>
      <c r="E25" s="40" t="s">
        <v>61</v>
      </c>
      <c r="F25" s="40" t="s">
        <v>62</v>
      </c>
      <c r="G25" s="43" t="s">
        <v>112</v>
      </c>
      <c r="H25" s="40" t="s">
        <v>113</v>
      </c>
      <c r="I25" s="44">
        <v>45496.522106481483</v>
      </c>
      <c r="J25" s="44">
        <v>45496.556921296295</v>
      </c>
      <c r="K25" s="45">
        <v>591602</v>
      </c>
      <c r="L25" s="45">
        <v>0</v>
      </c>
      <c r="M25" s="45">
        <v>0</v>
      </c>
      <c r="N25" s="45">
        <v>112404.38</v>
      </c>
      <c r="O25" s="45">
        <v>0</v>
      </c>
      <c r="P25" s="45">
        <v>704006.38</v>
      </c>
      <c r="Q25" s="43" t="s">
        <v>98</v>
      </c>
      <c r="R25" s="43" t="s">
        <v>98</v>
      </c>
      <c r="S25" s="46">
        <f t="shared" si="1"/>
        <v>704006.38</v>
      </c>
    </row>
    <row r="26" spans="2:19" ht="17.25" customHeight="1" x14ac:dyDescent="0.35">
      <c r="B26" s="40" t="s">
        <v>411</v>
      </c>
      <c r="C26" s="41" t="s">
        <v>412</v>
      </c>
      <c r="D26" s="42" t="s">
        <v>55</v>
      </c>
      <c r="E26" s="40" t="s">
        <v>61</v>
      </c>
      <c r="F26" s="40" t="s">
        <v>62</v>
      </c>
      <c r="G26" s="43" t="s">
        <v>83</v>
      </c>
      <c r="H26" s="40" t="s">
        <v>84</v>
      </c>
      <c r="I26" s="44">
        <v>45492.515775462962</v>
      </c>
      <c r="J26" s="44">
        <v>45492.518229166664</v>
      </c>
      <c r="K26" s="45">
        <v>1513090</v>
      </c>
      <c r="L26" s="45">
        <v>0</v>
      </c>
      <c r="M26" s="45">
        <v>4860</v>
      </c>
      <c r="N26" s="45">
        <v>0</v>
      </c>
      <c r="O26" s="45">
        <v>0</v>
      </c>
      <c r="P26" s="45">
        <v>1517950</v>
      </c>
      <c r="Q26" s="43" t="s">
        <v>98</v>
      </c>
      <c r="R26" s="43" t="s">
        <v>98</v>
      </c>
      <c r="S26" s="46">
        <f t="shared" si="1"/>
        <v>1517950</v>
      </c>
    </row>
    <row r="27" spans="2:19" ht="17.25" customHeight="1" x14ac:dyDescent="0.35">
      <c r="B27" s="40" t="s">
        <v>413</v>
      </c>
      <c r="C27" s="41" t="s">
        <v>414</v>
      </c>
      <c r="D27" s="42" t="s">
        <v>27</v>
      </c>
      <c r="E27" s="40" t="s">
        <v>61</v>
      </c>
      <c r="F27" s="40" t="s">
        <v>62</v>
      </c>
      <c r="G27" s="43" t="s">
        <v>415</v>
      </c>
      <c r="H27" s="40" t="s">
        <v>416</v>
      </c>
      <c r="I27" s="44">
        <v>45492.505949074075</v>
      </c>
      <c r="J27" s="44">
        <v>45492.525682870371</v>
      </c>
      <c r="K27" s="45">
        <v>5150000.01</v>
      </c>
      <c r="L27" s="45">
        <v>0</v>
      </c>
      <c r="M27" s="45">
        <v>0</v>
      </c>
      <c r="N27" s="45">
        <v>978500.00190000003</v>
      </c>
      <c r="O27" s="45">
        <v>0</v>
      </c>
      <c r="P27" s="45">
        <v>6128500.0119000003</v>
      </c>
      <c r="Q27" s="43" t="s">
        <v>98</v>
      </c>
      <c r="R27" s="43" t="s">
        <v>98</v>
      </c>
      <c r="S27" s="46">
        <f t="shared" si="1"/>
        <v>6128500.0119000003</v>
      </c>
    </row>
    <row r="28" spans="2:19" ht="17.25" customHeight="1" x14ac:dyDescent="0.35">
      <c r="B28" s="40" t="s">
        <v>417</v>
      </c>
      <c r="C28" s="41" t="s">
        <v>418</v>
      </c>
      <c r="D28" s="42" t="s">
        <v>55</v>
      </c>
      <c r="E28" s="40" t="s">
        <v>61</v>
      </c>
      <c r="F28" s="40" t="s">
        <v>62</v>
      </c>
      <c r="G28" s="43" t="s">
        <v>83</v>
      </c>
      <c r="H28" s="40" t="s">
        <v>84</v>
      </c>
      <c r="I28" s="44">
        <v>45492.496886574074</v>
      </c>
      <c r="J28" s="44">
        <v>45492.499664351853</v>
      </c>
      <c r="K28" s="45">
        <v>331043</v>
      </c>
      <c r="L28" s="45">
        <v>0</v>
      </c>
      <c r="M28" s="45">
        <v>4860</v>
      </c>
      <c r="N28" s="45">
        <v>0</v>
      </c>
      <c r="O28" s="45">
        <v>0</v>
      </c>
      <c r="P28" s="45">
        <v>335903</v>
      </c>
      <c r="Q28" s="43" t="s">
        <v>98</v>
      </c>
      <c r="R28" s="43" t="s">
        <v>98</v>
      </c>
      <c r="S28" s="46">
        <f t="shared" si="1"/>
        <v>335903</v>
      </c>
    </row>
    <row r="29" spans="2:19" ht="17.25" customHeight="1" x14ac:dyDescent="0.35">
      <c r="B29" s="40" t="s">
        <v>419</v>
      </c>
      <c r="C29" s="41" t="s">
        <v>420</v>
      </c>
      <c r="D29" s="42" t="s">
        <v>0</v>
      </c>
      <c r="E29" s="40" t="s">
        <v>61</v>
      </c>
      <c r="F29" s="40" t="s">
        <v>62</v>
      </c>
      <c r="G29" s="43" t="s">
        <v>421</v>
      </c>
      <c r="H29" s="40" t="s">
        <v>422</v>
      </c>
      <c r="I29" s="44">
        <v>45485.536111111112</v>
      </c>
      <c r="J29" s="44">
        <v>45485.557581018518</v>
      </c>
      <c r="K29" s="45">
        <v>45265</v>
      </c>
      <c r="L29" s="45">
        <v>0</v>
      </c>
      <c r="M29" s="45">
        <v>0</v>
      </c>
      <c r="N29" s="45">
        <v>8600.35</v>
      </c>
      <c r="O29" s="45">
        <v>0</v>
      </c>
      <c r="P29" s="95">
        <v>53865.35</v>
      </c>
      <c r="Q29" s="43" t="s">
        <v>438</v>
      </c>
      <c r="R29" s="97">
        <v>910.14</v>
      </c>
      <c r="S29" s="46">
        <f>+P29*R29</f>
        <v>49025009.648999996</v>
      </c>
    </row>
    <row r="30" spans="2:19" ht="17.25" customHeight="1" x14ac:dyDescent="0.35">
      <c r="B30" s="40" t="s">
        <v>423</v>
      </c>
      <c r="C30" s="41" t="s">
        <v>424</v>
      </c>
      <c r="D30" s="42" t="s">
        <v>55</v>
      </c>
      <c r="E30" s="40" t="s">
        <v>61</v>
      </c>
      <c r="F30" s="40" t="s">
        <v>62</v>
      </c>
      <c r="G30" s="43" t="s">
        <v>83</v>
      </c>
      <c r="H30" s="40" t="s">
        <v>84</v>
      </c>
      <c r="I30" s="44">
        <v>45484.737037037034</v>
      </c>
      <c r="J30" s="44">
        <v>45484.759583333333</v>
      </c>
      <c r="K30" s="45">
        <v>288991</v>
      </c>
      <c r="L30" s="45">
        <v>0</v>
      </c>
      <c r="M30" s="45">
        <v>0</v>
      </c>
      <c r="N30" s="45">
        <v>0</v>
      </c>
      <c r="O30" s="45">
        <v>0</v>
      </c>
      <c r="P30" s="45">
        <v>288991</v>
      </c>
      <c r="Q30" s="43" t="s">
        <v>98</v>
      </c>
      <c r="R30" s="43" t="s">
        <v>98</v>
      </c>
      <c r="S30" s="46">
        <f t="shared" si="1"/>
        <v>288991</v>
      </c>
    </row>
    <row r="31" spans="2:19" ht="17.25" customHeight="1" x14ac:dyDescent="0.35">
      <c r="B31" s="40" t="s">
        <v>425</v>
      </c>
      <c r="C31" s="41" t="s">
        <v>424</v>
      </c>
      <c r="D31" s="42" t="s">
        <v>55</v>
      </c>
      <c r="E31" s="40" t="s">
        <v>61</v>
      </c>
      <c r="F31" s="40" t="s">
        <v>62</v>
      </c>
      <c r="G31" s="43" t="s">
        <v>83</v>
      </c>
      <c r="H31" s="40" t="s">
        <v>84</v>
      </c>
      <c r="I31" s="44">
        <v>45484.703564814816</v>
      </c>
      <c r="J31" s="44">
        <v>45484.75953703704</v>
      </c>
      <c r="K31" s="45">
        <v>229008</v>
      </c>
      <c r="L31" s="45">
        <v>0</v>
      </c>
      <c r="M31" s="45">
        <v>0</v>
      </c>
      <c r="N31" s="45">
        <v>0</v>
      </c>
      <c r="O31" s="45">
        <v>0</v>
      </c>
      <c r="P31" s="45">
        <v>229008</v>
      </c>
      <c r="Q31" s="43" t="s">
        <v>98</v>
      </c>
      <c r="R31" s="43" t="s">
        <v>98</v>
      </c>
      <c r="S31" s="46">
        <f t="shared" si="1"/>
        <v>229008</v>
      </c>
    </row>
    <row r="32" spans="2:19" ht="17.25" customHeight="1" x14ac:dyDescent="0.35">
      <c r="B32" s="40" t="s">
        <v>426</v>
      </c>
      <c r="C32" s="41" t="s">
        <v>427</v>
      </c>
      <c r="D32" s="42" t="s">
        <v>58</v>
      </c>
      <c r="E32" s="40" t="s">
        <v>61</v>
      </c>
      <c r="F32" s="40" t="s">
        <v>62</v>
      </c>
      <c r="G32" s="43" t="s">
        <v>344</v>
      </c>
      <c r="H32" s="40" t="s">
        <v>345</v>
      </c>
      <c r="I32" s="44">
        <v>45484.579502314817</v>
      </c>
      <c r="J32" s="44">
        <v>45484.600601851853</v>
      </c>
      <c r="K32" s="45">
        <v>240000</v>
      </c>
      <c r="L32" s="45">
        <v>0</v>
      </c>
      <c r="M32" s="45">
        <v>0</v>
      </c>
      <c r="N32" s="45">
        <v>45600</v>
      </c>
      <c r="O32" s="45">
        <v>0</v>
      </c>
      <c r="P32" s="45">
        <v>285600</v>
      </c>
      <c r="Q32" s="43" t="s">
        <v>98</v>
      </c>
      <c r="R32" s="43" t="s">
        <v>98</v>
      </c>
      <c r="S32" s="46">
        <f t="shared" si="1"/>
        <v>285600</v>
      </c>
    </row>
    <row r="33" spans="2:21" ht="17.25" customHeight="1" x14ac:dyDescent="0.35">
      <c r="B33" s="40" t="s">
        <v>428</v>
      </c>
      <c r="C33" s="41" t="s">
        <v>429</v>
      </c>
      <c r="D33" s="42" t="s">
        <v>0</v>
      </c>
      <c r="E33" s="40" t="s">
        <v>61</v>
      </c>
      <c r="F33" s="40" t="s">
        <v>62</v>
      </c>
      <c r="G33" s="43" t="s">
        <v>430</v>
      </c>
      <c r="H33" s="40" t="s">
        <v>431</v>
      </c>
      <c r="I33" s="44">
        <v>45482.701388888891</v>
      </c>
      <c r="J33" s="44">
        <v>45482.711597222224</v>
      </c>
      <c r="K33" s="45">
        <v>7363822</v>
      </c>
      <c r="L33" s="45">
        <v>0</v>
      </c>
      <c r="M33" s="45">
        <v>0</v>
      </c>
      <c r="N33" s="45">
        <v>1399126.18</v>
      </c>
      <c r="O33" s="45">
        <v>0</v>
      </c>
      <c r="P33" s="45">
        <v>8762948.1799999997</v>
      </c>
      <c r="Q33" s="43" t="s">
        <v>98</v>
      </c>
      <c r="R33" s="43" t="s">
        <v>98</v>
      </c>
      <c r="S33" s="46">
        <f t="shared" si="1"/>
        <v>8762948.1799999997</v>
      </c>
    </row>
    <row r="34" spans="2:21" ht="17.25" customHeight="1" x14ac:dyDescent="0.35">
      <c r="B34" s="40" t="s">
        <v>432</v>
      </c>
      <c r="C34" s="41" t="s">
        <v>433</v>
      </c>
      <c r="D34" s="42" t="s">
        <v>0</v>
      </c>
      <c r="E34" s="40" t="s">
        <v>61</v>
      </c>
      <c r="F34" s="40" t="s">
        <v>62</v>
      </c>
      <c r="G34" s="43" t="s">
        <v>434</v>
      </c>
      <c r="H34" s="40" t="s">
        <v>435</v>
      </c>
      <c r="I34" s="44">
        <v>45477.719444444447</v>
      </c>
      <c r="J34" s="44">
        <v>45477.733668981484</v>
      </c>
      <c r="K34" s="45">
        <v>2053500</v>
      </c>
      <c r="L34" s="45">
        <v>0</v>
      </c>
      <c r="M34" s="45">
        <v>0</v>
      </c>
      <c r="N34" s="45">
        <v>390165</v>
      </c>
      <c r="O34" s="45">
        <v>0</v>
      </c>
      <c r="P34" s="45">
        <v>2443665</v>
      </c>
      <c r="Q34" s="43" t="s">
        <v>98</v>
      </c>
      <c r="R34" s="43" t="s">
        <v>98</v>
      </c>
      <c r="S34" s="46">
        <f t="shared" si="1"/>
        <v>2443665</v>
      </c>
    </row>
    <row r="35" spans="2:21" ht="17.25" customHeight="1" x14ac:dyDescent="0.35">
      <c r="B35" s="40" t="s">
        <v>436</v>
      </c>
      <c r="C35" s="41" t="s">
        <v>437</v>
      </c>
      <c r="D35" s="42" t="s">
        <v>55</v>
      </c>
      <c r="E35" s="40" t="s">
        <v>61</v>
      </c>
      <c r="F35" s="40" t="s">
        <v>62</v>
      </c>
      <c r="G35" s="43" t="s">
        <v>83</v>
      </c>
      <c r="H35" s="40" t="s">
        <v>84</v>
      </c>
      <c r="I35" s="44">
        <v>45474.748680555553</v>
      </c>
      <c r="J35" s="44">
        <v>45474.766192129631</v>
      </c>
      <c r="K35" s="45">
        <v>183886</v>
      </c>
      <c r="L35" s="45">
        <v>0</v>
      </c>
      <c r="M35" s="45">
        <v>4860</v>
      </c>
      <c r="N35" s="45">
        <v>0</v>
      </c>
      <c r="O35" s="45">
        <v>0</v>
      </c>
      <c r="P35" s="45">
        <v>188746</v>
      </c>
      <c r="Q35" s="43" t="s">
        <v>98</v>
      </c>
      <c r="R35" s="43" t="s">
        <v>98</v>
      </c>
      <c r="S35" s="46">
        <f t="shared" si="1"/>
        <v>188746</v>
      </c>
    </row>
    <row r="36" spans="2:21" ht="15" thickBot="1" x14ac:dyDescent="0.4">
      <c r="B36" s="31" t="s">
        <v>439</v>
      </c>
      <c r="C36" s="30"/>
      <c r="D36" s="58">
        <f>COUNTA(D2:D35)</f>
        <v>34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2"/>
      <c r="Q36" s="30"/>
      <c r="R36" s="30"/>
      <c r="S36" s="57">
        <f>SUM(S2:S35)</f>
        <v>78722915.430900007</v>
      </c>
      <c r="U36" s="98"/>
    </row>
  </sheetData>
  <pageMargins left="0.7" right="0.7" top="0.75" bottom="0.75" header="0.3" footer="0.3"/>
  <pageSetup paperSize="2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Reporte</vt:lpstr>
      <vt:lpstr>PPTO HISTORICO</vt:lpstr>
      <vt:lpstr>OC Acumulado</vt:lpstr>
      <vt:lpstr>Compras Diciembre</vt:lpstr>
      <vt:lpstr>Compras Noviembre</vt:lpstr>
      <vt:lpstr>Compras Octubre</vt:lpstr>
      <vt:lpstr>Compras Septiembre</vt:lpstr>
      <vt:lpstr>Compras Agosto</vt:lpstr>
      <vt:lpstr>Compras Julio</vt:lpstr>
      <vt:lpstr>Compras Junio</vt:lpstr>
      <vt:lpstr>Compras Mayo</vt:lpstr>
      <vt:lpstr>Compras Abril</vt:lpstr>
      <vt:lpstr>Compras Marzo</vt:lpstr>
      <vt:lpstr>Compras Febrero</vt:lpstr>
      <vt:lpstr>Compras Enero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Díaz Sánchez</dc:creator>
  <cp:lastModifiedBy>Jeanina Cañas Moraga</cp:lastModifiedBy>
  <dcterms:created xsi:type="dcterms:W3CDTF">2020-08-13T19:18:33Z</dcterms:created>
  <dcterms:modified xsi:type="dcterms:W3CDTF">2025-01-23T16:39:17Z</dcterms:modified>
</cp:coreProperties>
</file>